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Stammdaten" sheetId="2" state="visible" r:id="rId2"/>
    <sheet name="Positionen" sheetId="3" state="visible" r:id="rId3"/>
    <sheet name="Angebote" sheetId="4" state="visible" r:id="rId4"/>
    <sheet name="Konditionen" sheetId="5" state="visible" r:id="rId5"/>
    <sheet name="Preisspiegel" sheetId="6" state="visible" r:id="rId6"/>
    <sheet name="Nutzwert" sheetId="7" state="visible" r:id="rId7"/>
    <sheet name="Entscheidung" sheetId="8" state="visible" r:id="rId8"/>
    <sheet name="Beispiel" sheetId="9" state="visible" r:id="rId9"/>
  </sheets>
  <definedNames>
    <definedName name="_xlnm.Print_Area" localSheetId="7">'Entscheidung'!$A$1:$B$19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#,##0.####"/>
    <numFmt numFmtId="166" formatCode="#,##0.0000"/>
    <numFmt numFmtId="167" formatCode="0.0%"/>
    <numFmt numFmtId="168" formatCode="0.0"/>
  </numFmts>
  <fonts count="7">
    <font>
      <name val="Calibri"/>
      <family val="2"/>
      <color theme="1"/>
      <sz val="11"/>
      <scheme val="minor"/>
    </font>
    <font>
      <name val="Arial"/>
      <b val="1"/>
      <color rgb="0009233C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color rgb="000563C1"/>
      <sz val="10"/>
      <u val="single"/>
    </font>
  </fonts>
  <fills count="6">
    <fill>
      <patternFill/>
    </fill>
    <fill>
      <patternFill patternType="gray125"/>
    </fill>
    <fill>
      <patternFill patternType="solid">
        <fgColor rgb="0009233C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D9E1E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0" borderId="1" pivotButton="0" quotePrefix="0" xfId="0"/>
    <xf numFmtId="0" fontId="6" fillId="0" borderId="1" applyAlignment="1" pivotButton="0" quotePrefix="0" xfId="0">
      <alignment vertical="top" wrapText="1"/>
    </xf>
    <xf numFmtId="0" fontId="5" fillId="3" borderId="1" applyProtection="1" pivotButton="0" quotePrefix="0" xfId="0">
      <protection locked="0" hidden="0"/>
    </xf>
    <xf numFmtId="164" fontId="5" fillId="3" borderId="1" applyProtection="1" pivotButton="0" quotePrefix="0" xfId="0">
      <protection locked="0" hidden="0"/>
    </xf>
    <xf numFmtId="0" fontId="4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4" borderId="1" pivotButton="0" quotePrefix="0" xfId="0"/>
    <xf numFmtId="165" fontId="5" fillId="4" borderId="1" pivotButton="0" quotePrefix="0" xfId="0"/>
    <xf numFmtId="165" fontId="5" fillId="3" borderId="1" applyProtection="1" pivotButton="0" quotePrefix="0" xfId="0">
      <protection locked="0" hidden="0"/>
    </xf>
    <xf numFmtId="166" fontId="5" fillId="3" borderId="1" applyProtection="1" pivotButton="0" quotePrefix="0" xfId="0">
      <protection locked="0" hidden="0"/>
    </xf>
    <xf numFmtId="167" fontId="5" fillId="3" borderId="1" applyProtection="1" pivotButton="0" quotePrefix="0" xfId="0">
      <protection locked="0" hidden="0"/>
    </xf>
    <xf numFmtId="166" fontId="5" fillId="4" borderId="1" pivotButton="0" quotePrefix="0" xfId="0"/>
    <xf numFmtId="4" fontId="5" fillId="4" borderId="1" pivotButton="0" quotePrefix="0" xfId="0"/>
    <xf numFmtId="0" fontId="5" fillId="0" borderId="1" pivotButton="0" quotePrefix="0" xfId="0"/>
    <xf numFmtId="0" fontId="4" fillId="4" borderId="1" pivotButton="0" quotePrefix="0" xfId="0"/>
    <xf numFmtId="0" fontId="2" fillId="0" borderId="1" pivotButton="0" quotePrefix="0" xfId="0"/>
    <xf numFmtId="4" fontId="5" fillId="3" borderId="1" applyProtection="1" pivotButton="0" quotePrefix="0" xfId="0">
      <protection locked="0" hidden="0"/>
    </xf>
    <xf numFmtId="167" fontId="5" fillId="4" borderId="1" pivotButton="0" quotePrefix="0" xfId="0"/>
    <xf numFmtId="0" fontId="5" fillId="4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4" fontId="4" fillId="5" borderId="1" pivotButton="0" quotePrefix="0" xfId="0"/>
    <xf numFmtId="0" fontId="4" fillId="5" borderId="1" pivotButton="0" quotePrefix="0" xfId="0"/>
    <xf numFmtId="168" fontId="5" fillId="4" borderId="1" pivotButton="0" quotePrefix="0" xfId="0"/>
    <xf numFmtId="168" fontId="5" fillId="3" borderId="1" applyProtection="1" pivotButton="0" quotePrefix="0" xfId="0">
      <protection locked="0" hidden="0"/>
    </xf>
    <xf numFmtId="167" fontId="4" fillId="4" borderId="1" pivotButton="0" quotePrefix="0" xfId="0"/>
    <xf numFmtId="2" fontId="5" fillId="4" borderId="1" pivotButton="0" quotePrefix="0" xfId="0"/>
    <xf numFmtId="164" fontId="5" fillId="4" borderId="1" pivotButton="0" quotePrefix="0" xfId="0"/>
    <xf numFmtId="0" fontId="5" fillId="3" borderId="1" applyAlignment="1" applyProtection="1" pivotButton="0" quotePrefix="0" xfId="0">
      <alignment vertical="top" wrapText="1"/>
      <protection locked="0" hidden="0"/>
    </xf>
    <xf numFmtId="164" fontId="5" fillId="3" borderId="1" applyAlignment="1" applyProtection="1" pivotButton="0" quotePrefix="0" xfId="0">
      <alignment vertical="top" wrapText="1"/>
      <protection locked="0" hidden="0"/>
    </xf>
    <xf numFmtId="0" fontId="6" fillId="0" borderId="0" pivotButton="0" quotePrefix="0" xfId="0"/>
    <xf numFmtId="4" fontId="4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FF2CC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tablescore.ai/de/kostenlose-analyse/?solution=procurement&amp;use_case=rfq-comparison&amp;utm_source=preisspiegel-vorlage&amp;utm_medium=excel&amp;utm_campaign=exp004&amp;utm_content=anleitung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stablescore.ai/de/kostenlose-analyse/?solution=procurement&amp;use_case=rfq-comparison&amp;utm_source=preisspiegel-vorlage&amp;utm_medium=excel&amp;utm_campaign=exp004&amp;utm_content=entscheidung" TargetMode="External" Id="rId1" /></Relationships>
</file>

<file path=xl/worksheets/sheet1.xml><?xml version="1.0" encoding="utf-8"?>
<worksheet xmlns="http://schemas.openxmlformats.org/spreadsheetml/2006/main">
  <sheetPr>
    <tabColor rgb="0009233C"/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Preisspiegel und Angebotsvergleich: Excel-Vorlage</t>
        </is>
      </c>
    </row>
    <row r="2">
      <c r="A2" s="2" t="inlineStr">
        <is>
          <t>StableScore AI · stablescore.ai · v1.4 · 2026-10</t>
        </is>
      </c>
    </row>
    <row r="5">
      <c r="A5" s="3" t="inlineStr">
        <is>
          <t>So gehen Sie vor</t>
        </is>
      </c>
      <c r="B5" s="3" t="n"/>
    </row>
    <row r="6">
      <c r="A6" s="4" t="inlineStr">
        <is>
          <t>1. Stammdaten</t>
        </is>
      </c>
      <c r="B6" s="5" t="inlineStr">
        <is>
          <t>Projekt, Stichtag, Basiswährung, Wechselkurse mit Kursdatum, Namen der Bieter (max. 5) und den Umgang mit fehlenden Positionen festlegen.</t>
        </is>
      </c>
    </row>
    <row r="7">
      <c r="A7" s="4" t="inlineStr">
        <is>
          <t>2. Positionen</t>
        </is>
      </c>
      <c r="B7" s="5" t="inlineStr">
        <is>
          <t>Bedarf eintragen: Positionsnummer (eindeutig), Artikel, Bedarfsmenge und Basiseinheit (max. 50 Positionen). Pflichtposition leer = Ja.</t>
        </is>
      </c>
    </row>
    <row r="8">
      <c r="A8" s="4" t="inlineStr">
        <is>
          <t>3. Angebote</t>
        </is>
      </c>
      <c r="B8" s="5" t="inlineStr">
        <is>
          <t>Je Bieter und Position eine Zeile. Angebotseinheit, Umrechnungsfaktor zur Basiseinheit und Preiseinheit (je 1/100/1000) machen Angebote vergleichbar. Je Bieter und Position nur eine Zeile. Spalte S zeigt Hinweise (Kurs fehlt, Menge &lt; Abnahmemenge, doppelte Zeile). Liegt die Mindestabnahme über dem Bedarf, wird mit der Mindestabnahme gerechnet.</t>
        </is>
      </c>
    </row>
    <row r="9">
      <c r="A9" s="4" t="inlineStr">
        <is>
          <t>4. Konditionen</t>
        </is>
      </c>
      <c r="B9" s="5" t="inlineStr">
        <is>
          <t>Je Bieter: Gültigkeit, Incoterm, Rabatt, Fracht, Verpackung, geschätzte Einfuhrabgaben, Zahlungsziel, Skonto, Lieferzeit.</t>
        </is>
      </c>
    </row>
    <row r="10">
      <c r="A10" s="4" t="inlineStr">
        <is>
          <t>5. Auswerten</t>
        </is>
      </c>
      <c r="B10" s="5" t="inlineStr">
        <is>
          <t>Preisspiegel: Positionswerte und Bezugspreis-Kalkulation mit Rang. Nutzwert: Gewichtung weiterer Kriterien, K.-o.-Kriterien und Sensitivität. Entscheidung: Ergebnis dokumentieren.</t>
        </is>
      </c>
    </row>
    <row r="12">
      <c r="A12" s="3" t="inlineStr">
        <is>
          <t>Status im Preisspiegel</t>
        </is>
      </c>
      <c r="B12" s="3" t="n"/>
    </row>
    <row r="13">
      <c r="A13" s="4" t="inlineStr">
        <is>
          <t>Im Vergleich</t>
        </is>
      </c>
      <c r="B13" s="5" t="inlineStr">
        <is>
          <t>Nur Bieter mit diesem Status erhalten einen Rang.</t>
        </is>
      </c>
    </row>
    <row r="14">
      <c r="A14" s="4" t="inlineStr">
        <is>
          <t>Ausgeschlossen: …</t>
        </is>
      </c>
      <c r="B14" s="5" t="inlineStr">
        <is>
          <t>Kurs fehlt, doppelte Zeilen, Teilmenge, Angebot abgelaufen, Mindestbestellwert nicht erreicht oder Pflichtposition fehlt. Grund beheben, dann wird neu gerankt.</t>
        </is>
      </c>
    </row>
    <row r="15">
      <c r="A15" s="4" t="inlineStr">
        <is>
          <t>Fehlende Positionen</t>
        </is>
      </c>
      <c r="B15" s="5" t="inlineStr">
        <is>
          <t>Ausschließen: Bieter ohne Pflichtposition fallen heraus; fehlende optionale Positionen werden mit dem höchsten Preis der übrigen Bieter bewertet. Höchster Preis: alle Lücken so bewertet. Mit 0: Lücken zählen 0 und der Status zeigt das an.</t>
        </is>
      </c>
    </row>
    <row r="16">
      <c r="A16" s="4" t="inlineStr">
        <is>
          <t>Nutzwert</t>
        </is>
      </c>
      <c r="B16" s="5" t="inlineStr">
        <is>
          <t>Rang erst, wenn die Gewichte 100 % ergeben und jedes Kriterium mit Gewicht &gt; 0 sowie jedes K.-o.-Kriterium bewertet ist.</t>
        </is>
      </c>
    </row>
    <row r="18">
      <c r="A18" s="3" t="inlineStr">
        <is>
          <t>Farben</t>
        </is>
      </c>
      <c r="B18" s="3" t="n"/>
    </row>
    <row r="19">
      <c r="A19" s="6" t="inlineStr">
        <is>
          <t>Blau hinterlegt</t>
        </is>
      </c>
      <c r="B19" s="5" t="inlineStr">
        <is>
          <t>Eingabezellen. Nur diese Zellen ausfüllen.</t>
        </is>
      </c>
    </row>
    <row r="20">
      <c r="A20" s="7" t="inlineStr">
        <is>
          <t>Grau hinterlegt</t>
        </is>
      </c>
      <c r="B20" s="5" t="inlineStr">
        <is>
          <t>Formeln. Werden automatisch berechnet.</t>
        </is>
      </c>
    </row>
    <row r="21">
      <c r="A21" s="4" t="inlineStr">
        <is>
          <t>Grün / Rot / Gelb</t>
        </is>
      </c>
      <c r="B21" s="5" t="inlineStr">
        <is>
          <t>Im Preisspiegel: günstigster Wert / teuerster Wert / fehlende Position.</t>
        </is>
      </c>
    </row>
    <row r="23">
      <c r="A23" s="3" t="inlineStr">
        <is>
          <t>Begriffe</t>
        </is>
      </c>
      <c r="B23" s="3" t="n"/>
    </row>
    <row r="24">
      <c r="A24" s="4" t="inlineStr">
        <is>
          <t>Listeneinkaufspreis</t>
        </is>
      </c>
      <c r="B24" s="5" t="inlineStr">
        <is>
          <t>Summe der normierten Positionswerte: Preis ÷ Preiseinheit ÷ Umrechnungsfaktor ÷ Kurs × Abnahmemenge. Abnahmemenge = Bedarfsmenge, oder die Mindestabnahme, wenn diese höher ist.</t>
        </is>
      </c>
    </row>
    <row r="25">
      <c r="A25" s="4" t="inlineStr">
        <is>
          <t>Position ohne Referenzpreis</t>
        </is>
      </c>
      <c r="B25" s="5" t="inlineStr">
        <is>
          <t>Hat kein Bieter eine Position angeboten, gibt es keinen Vergleichspreis. Betroffene Bieter werden nicht gerankt. Position entfernen, auf Pflichtposition = Nein und Modus 'Mit 0 bewerten' setzen oder Angebote nachfordern.</t>
        </is>
      </c>
    </row>
    <row r="26">
      <c r="A26" s="4" t="inlineStr">
        <is>
          <t>Bezugspreis</t>
        </is>
      </c>
      <c r="B26" s="5" t="inlineStr">
        <is>
          <t>Listeneinkaufspreis − Rabatte − Skonto + Fracht + Verpackung + Einfuhrabgaben.</t>
        </is>
      </c>
    </row>
    <row r="27">
      <c r="A27" s="4" t="inlineStr">
        <is>
          <t>Skonto-Jahreszins</t>
        </is>
      </c>
      <c r="B27" s="5" t="inlineStr">
        <is>
          <t>Näherung: Skonto ÷ (1 − Skonto) × 360 ÷ (Zahlungsziel − Skontofrist). Einfache Zinsrechnung, keine Finanzberatung.</t>
        </is>
      </c>
    </row>
    <row r="29">
      <c r="A29" s="3" t="inlineStr">
        <is>
          <t>Grenzen</t>
        </is>
      </c>
      <c r="B29" s="3" t="n"/>
    </row>
    <row r="30">
      <c r="A30" s="4" t="inlineStr">
        <is>
          <t>Netto</t>
        </is>
      </c>
      <c r="B30" s="5" t="inlineStr">
        <is>
          <t>Alle Preise netto, ohne Umsatzsteuer.</t>
        </is>
      </c>
    </row>
    <row r="31">
      <c r="A31" s="4" t="inlineStr">
        <is>
          <t>Keine Beratung</t>
        </is>
      </c>
      <c r="B31" s="5" t="inlineStr">
        <is>
          <t>Einfuhrabgaben und Zölle sind Ihre eigene Schätzung. Keine Steuer-, Zoll- oder Rechtsberatung.</t>
        </is>
      </c>
    </row>
    <row r="32">
      <c r="A32" s="4" t="inlineStr">
        <is>
          <t>Öffentliche Vergabe</t>
        </is>
      </c>
      <c r="B32" s="5" t="inlineStr">
        <is>
          <t>Ersetzt keine Angebotswertung nach Vergaberecht (z. B. VOB/A, UVgO, VgV).</t>
        </is>
      </c>
    </row>
    <row r="33">
      <c r="A33" s="4" t="inlineStr">
        <is>
          <t>Blattschutz</t>
        </is>
      </c>
      <c r="B33" s="5" t="inlineStr">
        <is>
          <t>Formelzellen sind ohne Kennwort geschützt (Überprüfen → Blattschutz aufheben). So werden Formeln nicht versehentlich gelöscht.</t>
        </is>
      </c>
    </row>
    <row r="34">
      <c r="A34" s="4" t="inlineStr">
        <is>
          <t>Erweitern</t>
        </is>
      </c>
      <c r="B34" s="5" t="inlineStr">
        <is>
          <t>Ausgelegt für 50 Positionen, 250 Angebotszeilen und 5 Bieter. Mehr ist möglich, aber nicht automatisch: Blattschutz aufheben, Zeilen innerhalb der Bereiche einfügen (nicht darunter), Formeln in Angebote und Preisspiegel nach unten kopieren und die Bereichsbezüge der Summenformeln prüfen.</t>
        </is>
      </c>
    </row>
    <row r="35">
      <c r="A35" s="4" t="inlineStr">
        <is>
          <t>Beispiel</t>
        </is>
      </c>
      <c r="B35" s="5" t="inlineStr">
        <is>
          <t>Das Blatt 'Beispiel' zeigt die Bezugspreis-Rechnung mit drei fiktiven Lieferanten. Beispielwerte sind fiktiv.</t>
        </is>
      </c>
    </row>
    <row r="37">
      <c r="A37" s="3" t="inlineStr">
        <is>
          <t>Wenn sich der Vergleich wiederholt</t>
        </is>
      </c>
      <c r="B37" s="3" t="n"/>
    </row>
    <row r="38">
      <c r="A38" s="4" t="inlineStr">
        <is>
          <t>Live-Vergleich</t>
        </is>
      </c>
      <c r="B38" s="5" t="inlineStr">
        <is>
          <t>Bei mehreren RFQs im Monat steckt der Aufwand eher im Abtippen und Zuordnen als in den Formeln. In 30 Minuten zeigen wir an einer Demo-RFQ, wie StableScore Angebote Position für Position vergleicht. Sie müssen dafür keine Daten vorbereiten.</t>
        </is>
      </c>
    </row>
    <row r="39">
      <c r="A39" s="8" t="inlineStr"/>
      <c r="B39" s="9" t="inlineStr">
        <is>
          <t>Demo-RFQ live vergleichen: stablescore.ai/de/kostenlose-analyse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xmlns:r="http://schemas.openxmlformats.org/officeDocument/2006/relationships" ref="B3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FA7C9"/>
    <outlinePr summaryBelow="1" summaryRight="1"/>
    <pageSetUpPr/>
  </sheetPr>
  <dimension ref="A1:K2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14" customWidth="1" min="3" max="3"/>
    <col width="30" customWidth="1" min="4" max="4"/>
    <col width="18" customWidth="1" min="5" max="5"/>
    <col width="12" customWidth="1" min="8" max="8"/>
    <col width="16" customWidth="1" min="9" max="9"/>
    <col width="10" customWidth="1" min="10" max="10"/>
    <col width="44" customWidth="1" min="11" max="11"/>
  </cols>
  <sheetData>
    <row r="1">
      <c r="A1" s="1" t="inlineStr">
        <is>
          <t>Stammdaten</t>
        </is>
      </c>
      <c r="H1" s="3" t="inlineStr">
        <is>
          <t>Einheiten</t>
        </is>
      </c>
      <c r="I1" s="3" t="inlineStr">
        <is>
          <t>Incoterms® 2020</t>
        </is>
      </c>
      <c r="J1" s="3" t="inlineStr">
        <is>
          <t>Ja/Nein</t>
        </is>
      </c>
      <c r="K1" s="3" t="inlineStr">
        <is>
          <t>Fehlende Positionen</t>
        </is>
      </c>
    </row>
    <row r="2">
      <c r="H2" s="10" t="inlineStr">
        <is>
          <t>Stk</t>
        </is>
      </c>
      <c r="I2" s="10" t="inlineStr">
        <is>
          <t>EXW</t>
        </is>
      </c>
      <c r="J2" s="10" t="inlineStr">
        <is>
          <t>Ja</t>
        </is>
      </c>
      <c r="K2" s="10" t="inlineStr">
        <is>
          <t>Ausschließen</t>
        </is>
      </c>
    </row>
    <row r="3">
      <c r="A3" s="8" t="inlineStr">
        <is>
          <t>Vergleichsprojekt</t>
        </is>
      </c>
      <c r="B3" s="10" t="n"/>
      <c r="H3" s="10" t="inlineStr">
        <is>
          <t>kg</t>
        </is>
      </c>
      <c r="I3" s="10" t="inlineStr">
        <is>
          <t>FCA</t>
        </is>
      </c>
      <c r="J3" s="10" t="inlineStr">
        <is>
          <t>Nein</t>
        </is>
      </c>
      <c r="K3" s="10" t="inlineStr">
        <is>
          <t>Mit höchstem Preis der übrigen Bieter bewerten</t>
        </is>
      </c>
    </row>
    <row r="4">
      <c r="A4" s="8" t="inlineStr">
        <is>
          <t>Stichtag (Datum)</t>
        </is>
      </c>
      <c r="B4" s="11" t="n"/>
      <c r="H4" s="10" t="inlineStr">
        <is>
          <t>g</t>
        </is>
      </c>
      <c r="I4" s="10" t="inlineStr">
        <is>
          <t>CPT</t>
        </is>
      </c>
      <c r="K4" s="10" t="inlineStr">
        <is>
          <t>Mit 0 bewerten und markieren</t>
        </is>
      </c>
    </row>
    <row r="5">
      <c r="A5" s="8" t="inlineStr">
        <is>
          <t>Bearbeiter</t>
        </is>
      </c>
      <c r="B5" s="10" t="n"/>
      <c r="H5" s="10" t="inlineStr">
        <is>
          <t>t</t>
        </is>
      </c>
      <c r="I5" s="10" t="inlineStr">
        <is>
          <t>CIP</t>
        </is>
      </c>
    </row>
    <row r="6">
      <c r="H6" s="10" t="inlineStr">
        <is>
          <t>m</t>
        </is>
      </c>
      <c r="I6" s="10" t="inlineStr">
        <is>
          <t>DAP</t>
        </is>
      </c>
    </row>
    <row r="7">
      <c r="A7" s="8" t="inlineStr">
        <is>
          <t>Basiswährung</t>
        </is>
      </c>
      <c r="B7" s="10" t="inlineStr">
        <is>
          <t>EUR</t>
        </is>
      </c>
      <c r="H7" s="10" t="inlineStr">
        <is>
          <t>m²</t>
        </is>
      </c>
      <c r="I7" s="10" t="inlineStr">
        <is>
          <t>DPU</t>
        </is>
      </c>
    </row>
    <row r="8">
      <c r="H8" s="10" t="inlineStr">
        <is>
          <t>m³</t>
        </is>
      </c>
      <c r="I8" s="10" t="inlineStr">
        <is>
          <t>DDP</t>
        </is>
      </c>
    </row>
    <row r="9">
      <c r="A9" s="12" t="inlineStr">
        <is>
          <t>Wechselkurse</t>
        </is>
      </c>
      <c r="H9" s="10" t="inlineStr">
        <is>
          <t>l</t>
        </is>
      </c>
      <c r="I9" s="10" t="inlineStr">
        <is>
          <t>FAS</t>
        </is>
      </c>
    </row>
    <row r="10" ht="30" customHeight="1">
      <c r="A10" s="13" t="inlineStr">
        <is>
          <t>Währung</t>
        </is>
      </c>
      <c r="B10" s="13" t="inlineStr">
        <is>
          <t>Kurs (Fremdwährung je 1 Basiswährung)</t>
        </is>
      </c>
      <c r="C10" s="13" t="inlineStr">
        <is>
          <t>Kursdatum</t>
        </is>
      </c>
      <c r="D10" s="13" t="inlineStr">
        <is>
          <t>Quelle (z. B. EZB-Referenzkurs)</t>
        </is>
      </c>
      <c r="E10" s="3" t="inlineStr">
        <is>
          <t>Hinweis</t>
        </is>
      </c>
      <c r="H10" s="10" t="inlineStr">
        <is>
          <t>Satz</t>
        </is>
      </c>
      <c r="I10" s="10" t="inlineStr">
        <is>
          <t>FOB</t>
        </is>
      </c>
    </row>
    <row r="11">
      <c r="A11" s="14">
        <f>B7</f>
        <v/>
      </c>
      <c r="B11" s="15" t="n">
        <v>1</v>
      </c>
      <c r="C11" s="14" t="n"/>
      <c r="D11" s="14" t="inlineStr">
        <is>
          <t>Basiswährung</t>
        </is>
      </c>
      <c r="H11" s="10" t="inlineStr">
        <is>
          <t>Paar</t>
        </is>
      </c>
      <c r="I11" s="10" t="inlineStr">
        <is>
          <t>CFR</t>
        </is>
      </c>
    </row>
    <row r="12">
      <c r="A12" s="10" t="inlineStr">
        <is>
          <t>USD</t>
        </is>
      </c>
      <c r="B12" s="16" t="n"/>
      <c r="C12" s="11" t="n"/>
      <c r="D12" s="10" t="n"/>
      <c r="E12" s="14">
        <f>IF(AND(B12&lt;&gt;"",C12=""),"Kursdatum fehlt","")</f>
        <v/>
      </c>
      <c r="H12" s="10" t="inlineStr">
        <is>
          <t>Karton</t>
        </is>
      </c>
      <c r="I12" s="10" t="inlineStr">
        <is>
          <t>CIF</t>
        </is>
      </c>
    </row>
    <row r="13">
      <c r="A13" s="10" t="inlineStr">
        <is>
          <t>CHF</t>
        </is>
      </c>
      <c r="B13" s="16" t="n"/>
      <c r="C13" s="11" t="n"/>
      <c r="D13" s="10" t="n"/>
      <c r="E13" s="14">
        <f>IF(AND(B13&lt;&gt;"",C13=""),"Kursdatum fehlt","")</f>
        <v/>
      </c>
      <c r="H13" s="10" t="inlineStr">
        <is>
          <t>Rolle</t>
        </is>
      </c>
    </row>
    <row r="14">
      <c r="A14" s="10" t="inlineStr">
        <is>
          <t>GBP</t>
        </is>
      </c>
      <c r="B14" s="16" t="n"/>
      <c r="C14" s="11" t="n"/>
      <c r="D14" s="10" t="n"/>
      <c r="E14" s="14">
        <f>IF(AND(B14&lt;&gt;"",C14=""),"Kursdatum fehlt","")</f>
        <v/>
      </c>
      <c r="H14" s="10" t="inlineStr">
        <is>
          <t>Palette</t>
        </is>
      </c>
    </row>
    <row r="15">
      <c r="A15" s="10" t="inlineStr">
        <is>
          <t>TRY</t>
        </is>
      </c>
      <c r="B15" s="16" t="n"/>
      <c r="C15" s="11" t="n"/>
      <c r="D15" s="10" t="n"/>
      <c r="E15" s="14">
        <f>IF(AND(B15&lt;&gt;"",C15=""),"Kursdatum fehlt","")</f>
        <v/>
      </c>
    </row>
    <row r="16">
      <c r="A16" s="10" t="inlineStr">
        <is>
          <t>CNY</t>
        </is>
      </c>
      <c r="B16" s="16" t="n"/>
      <c r="C16" s="11" t="n"/>
      <c r="D16" s="10" t="n"/>
      <c r="E16" s="14">
        <f>IF(AND(B16&lt;&gt;"",C16=""),"Kursdatum fehlt","")</f>
        <v/>
      </c>
    </row>
    <row r="17">
      <c r="A17" s="10" t="inlineStr">
        <is>
          <t>PLN</t>
        </is>
      </c>
      <c r="B17" s="16" t="n"/>
      <c r="C17" s="11" t="n"/>
      <c r="D17" s="10" t="n"/>
      <c r="E17" s="14">
        <f>IF(AND(B17&lt;&gt;"",C17=""),"Kursdatum fehlt","")</f>
        <v/>
      </c>
    </row>
    <row r="18">
      <c r="A18" s="10" t="inlineStr">
        <is>
          <t>JPY</t>
        </is>
      </c>
      <c r="B18" s="16" t="n"/>
      <c r="C18" s="11" t="n"/>
      <c r="D18" s="10" t="n"/>
      <c r="E18" s="14">
        <f>IF(AND(B18&lt;&gt;"",C18=""),"Kursdatum fehlt","")</f>
        <v/>
      </c>
    </row>
    <row r="20">
      <c r="A20" s="12" t="inlineStr">
        <is>
          <t>Bieter</t>
        </is>
      </c>
    </row>
    <row r="21">
      <c r="A21" s="8" t="inlineStr">
        <is>
          <t>Bieter 1</t>
        </is>
      </c>
      <c r="B21" s="10" t="n"/>
    </row>
    <row r="22">
      <c r="A22" s="8" t="inlineStr">
        <is>
          <t>Bieter 2</t>
        </is>
      </c>
      <c r="B22" s="10" t="n"/>
    </row>
    <row r="23">
      <c r="A23" s="8" t="inlineStr">
        <is>
          <t>Bieter 3</t>
        </is>
      </c>
      <c r="B23" s="10" t="n"/>
    </row>
    <row r="24">
      <c r="A24" s="8" t="inlineStr">
        <is>
          <t>Bieter 4</t>
        </is>
      </c>
      <c r="B24" s="10" t="n"/>
    </row>
    <row r="25">
      <c r="A25" s="8" t="inlineStr">
        <is>
          <t>Bieter 5</t>
        </is>
      </c>
      <c r="B25" s="10" t="n"/>
    </row>
    <row r="27">
      <c r="A27" s="8" t="inlineStr">
        <is>
          <t>Umgang mit fehlenden Positionen</t>
        </is>
      </c>
      <c r="B27" s="10" t="inlineStr">
        <is>
          <t>Ausschließen</t>
        </is>
      </c>
    </row>
    <row r="28">
      <c r="A28" s="8" t="inlineStr">
        <is>
          <t>Skonto im Bezugspreis berücksichtigen</t>
        </is>
      </c>
      <c r="B28" s="10" t="inlineStr">
        <is>
          <t>Ja</t>
        </is>
      </c>
    </row>
    <row r="29">
      <c r="A29" s="2" t="inlineStr">
        <is>
          <t>Hinweis: Fehlt bei 'Ausschließen' eine Position, wird der Bieter nicht gerankt.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4">
    <dataValidation sqref="B27" showDropDown="0" showInputMessage="0" showErrorMessage="1" allowBlank="0" errorTitle="Ungültige Eingabe" error="Bitte einen Wert aus der Liste wählen." type="list" errorStyle="stop">
      <formula1>=$K$2:$K$4</formula1>
    </dataValidation>
    <dataValidation sqref="B12:B18" showDropDown="0" showInputMessage="0" showErrorMessage="1" allowBlank="1" errorTitle="Ungültige Eingabe" error="Kurs muss größer als 0 sein." type="decimal" errorStyle="stop" operator="greaterThan">
      <formula1>0</formula1>
    </dataValidation>
    <dataValidation sqref="B21:B25" showDropDown="0" showInputMessage="0" showErrorMessage="1" allowBlank="1" errorTitle="Ungültige Eingabe" error="Jeder Bieter braucht einen eindeutigen Namen." type="custom" errorStyle="stop">
      <formula1>COUNTIF($B$21:$B$25,B21)&lt;=1</formula1>
    </dataValidation>
    <dataValidation sqref="B28" showDropDown="0" showInputMessage="0" showErrorMessage="1" allowBlank="0" errorTitle="Ungültige Eingabe" error="Bitte einen Wert aus der Liste wählen." type="list" errorStyle="stop">
      <formula1>=$J$2:$J$3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FA7C9"/>
    <outlinePr summaryBelow="1" summaryRight="1"/>
    <pageSetUpPr/>
  </sheetPr>
  <dimension ref="A1:F5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30" customWidth="1" min="3" max="3"/>
    <col width="14" customWidth="1" min="4" max="4"/>
    <col width="13" customWidth="1" min="5" max="5"/>
    <col width="14" customWidth="1" min="6" max="6"/>
  </cols>
  <sheetData>
    <row r="1">
      <c r="A1" s="1" t="inlineStr">
        <is>
          <t>Positionen (Bedarf)</t>
        </is>
      </c>
    </row>
    <row r="2">
      <c r="A2" s="2" t="inlineStr">
        <is>
          <t>Eine Zeile je Position. Pos.-Nr. muss eindeutig sein.</t>
        </is>
      </c>
    </row>
    <row r="5" ht="30" customHeight="1">
      <c r="A5" s="13" t="inlineStr">
        <is>
          <t>Pos.-Nr.</t>
        </is>
      </c>
      <c r="B5" s="13" t="inlineStr">
        <is>
          <t>Artikelbezeichnung</t>
        </is>
      </c>
      <c r="C5" s="13" t="inlineStr">
        <is>
          <t>Spezifikation / Zeichnungsnr.</t>
        </is>
      </c>
      <c r="D5" s="13" t="inlineStr">
        <is>
          <t>Bedarfsmenge</t>
        </is>
      </c>
      <c r="E5" s="13" t="inlineStr">
        <is>
          <t>Basiseinheit</t>
        </is>
      </c>
      <c r="F5" s="13" t="inlineStr">
        <is>
          <t>Pflichtposition (leer = Ja)</t>
        </is>
      </c>
    </row>
    <row r="6">
      <c r="A6" s="10" t="n"/>
      <c r="B6" s="10" t="n"/>
      <c r="C6" s="10" t="n"/>
      <c r="D6" s="16" t="n"/>
      <c r="E6" s="10" t="n"/>
      <c r="F6" s="10" t="n"/>
    </row>
    <row r="7">
      <c r="A7" s="10" t="n"/>
      <c r="B7" s="10" t="n"/>
      <c r="C7" s="10" t="n"/>
      <c r="D7" s="16" t="n"/>
      <c r="E7" s="10" t="n"/>
      <c r="F7" s="10" t="n"/>
    </row>
    <row r="8">
      <c r="A8" s="10" t="n"/>
      <c r="B8" s="10" t="n"/>
      <c r="C8" s="10" t="n"/>
      <c r="D8" s="16" t="n"/>
      <c r="E8" s="10" t="n"/>
      <c r="F8" s="10" t="n"/>
    </row>
    <row r="9">
      <c r="A9" s="10" t="n"/>
      <c r="B9" s="10" t="n"/>
      <c r="C9" s="10" t="n"/>
      <c r="D9" s="16" t="n"/>
      <c r="E9" s="10" t="n"/>
      <c r="F9" s="10" t="n"/>
    </row>
    <row r="10">
      <c r="A10" s="10" t="n"/>
      <c r="B10" s="10" t="n"/>
      <c r="C10" s="10" t="n"/>
      <c r="D10" s="16" t="n"/>
      <c r="E10" s="10" t="n"/>
      <c r="F10" s="10" t="n"/>
    </row>
    <row r="11">
      <c r="A11" s="10" t="n"/>
      <c r="B11" s="10" t="n"/>
      <c r="C11" s="10" t="n"/>
      <c r="D11" s="16" t="n"/>
      <c r="E11" s="10" t="n"/>
      <c r="F11" s="10" t="n"/>
    </row>
    <row r="12">
      <c r="A12" s="10" t="n"/>
      <c r="B12" s="10" t="n"/>
      <c r="C12" s="10" t="n"/>
      <c r="D12" s="16" t="n"/>
      <c r="E12" s="10" t="n"/>
      <c r="F12" s="10" t="n"/>
    </row>
    <row r="13">
      <c r="A13" s="10" t="n"/>
      <c r="B13" s="10" t="n"/>
      <c r="C13" s="10" t="n"/>
      <c r="D13" s="16" t="n"/>
      <c r="E13" s="10" t="n"/>
      <c r="F13" s="10" t="n"/>
    </row>
    <row r="14">
      <c r="A14" s="10" t="n"/>
      <c r="B14" s="10" t="n"/>
      <c r="C14" s="10" t="n"/>
      <c r="D14" s="16" t="n"/>
      <c r="E14" s="10" t="n"/>
      <c r="F14" s="10" t="n"/>
    </row>
    <row r="15">
      <c r="A15" s="10" t="n"/>
      <c r="B15" s="10" t="n"/>
      <c r="C15" s="10" t="n"/>
      <c r="D15" s="16" t="n"/>
      <c r="E15" s="10" t="n"/>
      <c r="F15" s="10" t="n"/>
    </row>
    <row r="16">
      <c r="A16" s="10" t="n"/>
      <c r="B16" s="10" t="n"/>
      <c r="C16" s="10" t="n"/>
      <c r="D16" s="16" t="n"/>
      <c r="E16" s="10" t="n"/>
      <c r="F16" s="10" t="n"/>
    </row>
    <row r="17">
      <c r="A17" s="10" t="n"/>
      <c r="B17" s="10" t="n"/>
      <c r="C17" s="10" t="n"/>
      <c r="D17" s="16" t="n"/>
      <c r="E17" s="10" t="n"/>
      <c r="F17" s="10" t="n"/>
    </row>
    <row r="18">
      <c r="A18" s="10" t="n"/>
      <c r="B18" s="10" t="n"/>
      <c r="C18" s="10" t="n"/>
      <c r="D18" s="16" t="n"/>
      <c r="E18" s="10" t="n"/>
      <c r="F18" s="10" t="n"/>
    </row>
    <row r="19">
      <c r="A19" s="10" t="n"/>
      <c r="B19" s="10" t="n"/>
      <c r="C19" s="10" t="n"/>
      <c r="D19" s="16" t="n"/>
      <c r="E19" s="10" t="n"/>
      <c r="F19" s="10" t="n"/>
    </row>
    <row r="20">
      <c r="A20" s="10" t="n"/>
      <c r="B20" s="10" t="n"/>
      <c r="C20" s="10" t="n"/>
      <c r="D20" s="16" t="n"/>
      <c r="E20" s="10" t="n"/>
      <c r="F20" s="10" t="n"/>
    </row>
    <row r="21">
      <c r="A21" s="10" t="n"/>
      <c r="B21" s="10" t="n"/>
      <c r="C21" s="10" t="n"/>
      <c r="D21" s="16" t="n"/>
      <c r="E21" s="10" t="n"/>
      <c r="F21" s="10" t="n"/>
    </row>
    <row r="22">
      <c r="A22" s="10" t="n"/>
      <c r="B22" s="10" t="n"/>
      <c r="C22" s="10" t="n"/>
      <c r="D22" s="16" t="n"/>
      <c r="E22" s="10" t="n"/>
      <c r="F22" s="10" t="n"/>
    </row>
    <row r="23">
      <c r="A23" s="10" t="n"/>
      <c r="B23" s="10" t="n"/>
      <c r="C23" s="10" t="n"/>
      <c r="D23" s="16" t="n"/>
      <c r="E23" s="10" t="n"/>
      <c r="F23" s="10" t="n"/>
    </row>
    <row r="24">
      <c r="A24" s="10" t="n"/>
      <c r="B24" s="10" t="n"/>
      <c r="C24" s="10" t="n"/>
      <c r="D24" s="16" t="n"/>
      <c r="E24" s="10" t="n"/>
      <c r="F24" s="10" t="n"/>
    </row>
    <row r="25">
      <c r="A25" s="10" t="n"/>
      <c r="B25" s="10" t="n"/>
      <c r="C25" s="10" t="n"/>
      <c r="D25" s="16" t="n"/>
      <c r="E25" s="10" t="n"/>
      <c r="F25" s="10" t="n"/>
    </row>
    <row r="26">
      <c r="A26" s="10" t="n"/>
      <c r="B26" s="10" t="n"/>
      <c r="C26" s="10" t="n"/>
      <c r="D26" s="16" t="n"/>
      <c r="E26" s="10" t="n"/>
      <c r="F26" s="10" t="n"/>
    </row>
    <row r="27">
      <c r="A27" s="10" t="n"/>
      <c r="B27" s="10" t="n"/>
      <c r="C27" s="10" t="n"/>
      <c r="D27" s="16" t="n"/>
      <c r="E27" s="10" t="n"/>
      <c r="F27" s="10" t="n"/>
    </row>
    <row r="28">
      <c r="A28" s="10" t="n"/>
      <c r="B28" s="10" t="n"/>
      <c r="C28" s="10" t="n"/>
      <c r="D28" s="16" t="n"/>
      <c r="E28" s="10" t="n"/>
      <c r="F28" s="10" t="n"/>
    </row>
    <row r="29">
      <c r="A29" s="10" t="n"/>
      <c r="B29" s="10" t="n"/>
      <c r="C29" s="10" t="n"/>
      <c r="D29" s="16" t="n"/>
      <c r="E29" s="10" t="n"/>
      <c r="F29" s="10" t="n"/>
    </row>
    <row r="30">
      <c r="A30" s="10" t="n"/>
      <c r="B30" s="10" t="n"/>
      <c r="C30" s="10" t="n"/>
      <c r="D30" s="16" t="n"/>
      <c r="E30" s="10" t="n"/>
      <c r="F30" s="10" t="n"/>
    </row>
    <row r="31">
      <c r="A31" s="10" t="n"/>
      <c r="B31" s="10" t="n"/>
      <c r="C31" s="10" t="n"/>
      <c r="D31" s="16" t="n"/>
      <c r="E31" s="10" t="n"/>
      <c r="F31" s="10" t="n"/>
    </row>
    <row r="32">
      <c r="A32" s="10" t="n"/>
      <c r="B32" s="10" t="n"/>
      <c r="C32" s="10" t="n"/>
      <c r="D32" s="16" t="n"/>
      <c r="E32" s="10" t="n"/>
      <c r="F32" s="10" t="n"/>
    </row>
    <row r="33">
      <c r="A33" s="10" t="n"/>
      <c r="B33" s="10" t="n"/>
      <c r="C33" s="10" t="n"/>
      <c r="D33" s="16" t="n"/>
      <c r="E33" s="10" t="n"/>
      <c r="F33" s="10" t="n"/>
    </row>
    <row r="34">
      <c r="A34" s="10" t="n"/>
      <c r="B34" s="10" t="n"/>
      <c r="C34" s="10" t="n"/>
      <c r="D34" s="16" t="n"/>
      <c r="E34" s="10" t="n"/>
      <c r="F34" s="10" t="n"/>
    </row>
    <row r="35">
      <c r="A35" s="10" t="n"/>
      <c r="B35" s="10" t="n"/>
      <c r="C35" s="10" t="n"/>
      <c r="D35" s="16" t="n"/>
      <c r="E35" s="10" t="n"/>
      <c r="F35" s="10" t="n"/>
    </row>
    <row r="36">
      <c r="A36" s="10" t="n"/>
      <c r="B36" s="10" t="n"/>
      <c r="C36" s="10" t="n"/>
      <c r="D36" s="16" t="n"/>
      <c r="E36" s="10" t="n"/>
      <c r="F36" s="10" t="n"/>
    </row>
    <row r="37">
      <c r="A37" s="10" t="n"/>
      <c r="B37" s="10" t="n"/>
      <c r="C37" s="10" t="n"/>
      <c r="D37" s="16" t="n"/>
      <c r="E37" s="10" t="n"/>
      <c r="F37" s="10" t="n"/>
    </row>
    <row r="38">
      <c r="A38" s="10" t="n"/>
      <c r="B38" s="10" t="n"/>
      <c r="C38" s="10" t="n"/>
      <c r="D38" s="16" t="n"/>
      <c r="E38" s="10" t="n"/>
      <c r="F38" s="10" t="n"/>
    </row>
    <row r="39">
      <c r="A39" s="10" t="n"/>
      <c r="B39" s="10" t="n"/>
      <c r="C39" s="10" t="n"/>
      <c r="D39" s="16" t="n"/>
      <c r="E39" s="10" t="n"/>
      <c r="F39" s="10" t="n"/>
    </row>
    <row r="40">
      <c r="A40" s="10" t="n"/>
      <c r="B40" s="10" t="n"/>
      <c r="C40" s="10" t="n"/>
      <c r="D40" s="16" t="n"/>
      <c r="E40" s="10" t="n"/>
      <c r="F40" s="10" t="n"/>
    </row>
    <row r="41">
      <c r="A41" s="10" t="n"/>
      <c r="B41" s="10" t="n"/>
      <c r="C41" s="10" t="n"/>
      <c r="D41" s="16" t="n"/>
      <c r="E41" s="10" t="n"/>
      <c r="F41" s="10" t="n"/>
    </row>
    <row r="42">
      <c r="A42" s="10" t="n"/>
      <c r="B42" s="10" t="n"/>
      <c r="C42" s="10" t="n"/>
      <c r="D42" s="16" t="n"/>
      <c r="E42" s="10" t="n"/>
      <c r="F42" s="10" t="n"/>
    </row>
    <row r="43">
      <c r="A43" s="10" t="n"/>
      <c r="B43" s="10" t="n"/>
      <c r="C43" s="10" t="n"/>
      <c r="D43" s="16" t="n"/>
      <c r="E43" s="10" t="n"/>
      <c r="F43" s="10" t="n"/>
    </row>
    <row r="44">
      <c r="A44" s="10" t="n"/>
      <c r="B44" s="10" t="n"/>
      <c r="C44" s="10" t="n"/>
      <c r="D44" s="16" t="n"/>
      <c r="E44" s="10" t="n"/>
      <c r="F44" s="10" t="n"/>
    </row>
    <row r="45">
      <c r="A45" s="10" t="n"/>
      <c r="B45" s="10" t="n"/>
      <c r="C45" s="10" t="n"/>
      <c r="D45" s="16" t="n"/>
      <c r="E45" s="10" t="n"/>
      <c r="F45" s="10" t="n"/>
    </row>
    <row r="46">
      <c r="A46" s="10" t="n"/>
      <c r="B46" s="10" t="n"/>
      <c r="C46" s="10" t="n"/>
      <c r="D46" s="16" t="n"/>
      <c r="E46" s="10" t="n"/>
      <c r="F46" s="10" t="n"/>
    </row>
    <row r="47">
      <c r="A47" s="10" t="n"/>
      <c r="B47" s="10" t="n"/>
      <c r="C47" s="10" t="n"/>
      <c r="D47" s="16" t="n"/>
      <c r="E47" s="10" t="n"/>
      <c r="F47" s="10" t="n"/>
    </row>
    <row r="48">
      <c r="A48" s="10" t="n"/>
      <c r="B48" s="10" t="n"/>
      <c r="C48" s="10" t="n"/>
      <c r="D48" s="16" t="n"/>
      <c r="E48" s="10" t="n"/>
      <c r="F48" s="10" t="n"/>
    </row>
    <row r="49">
      <c r="A49" s="10" t="n"/>
      <c r="B49" s="10" t="n"/>
      <c r="C49" s="10" t="n"/>
      <c r="D49" s="16" t="n"/>
      <c r="E49" s="10" t="n"/>
      <c r="F49" s="10" t="n"/>
    </row>
    <row r="50">
      <c r="A50" s="10" t="n"/>
      <c r="B50" s="10" t="n"/>
      <c r="C50" s="10" t="n"/>
      <c r="D50" s="16" t="n"/>
      <c r="E50" s="10" t="n"/>
      <c r="F50" s="10" t="n"/>
    </row>
    <row r="51">
      <c r="A51" s="10" t="n"/>
      <c r="B51" s="10" t="n"/>
      <c r="C51" s="10" t="n"/>
      <c r="D51" s="16" t="n"/>
      <c r="E51" s="10" t="n"/>
      <c r="F51" s="10" t="n"/>
    </row>
    <row r="52">
      <c r="A52" s="10" t="n"/>
      <c r="B52" s="10" t="n"/>
      <c r="C52" s="10" t="n"/>
      <c r="D52" s="16" t="n"/>
      <c r="E52" s="10" t="n"/>
      <c r="F52" s="10" t="n"/>
    </row>
    <row r="53">
      <c r="A53" s="10" t="n"/>
      <c r="B53" s="10" t="n"/>
      <c r="C53" s="10" t="n"/>
      <c r="D53" s="16" t="n"/>
      <c r="E53" s="10" t="n"/>
      <c r="F53" s="10" t="n"/>
    </row>
    <row r="54">
      <c r="A54" s="10" t="n"/>
      <c r="B54" s="10" t="n"/>
      <c r="C54" s="10" t="n"/>
      <c r="D54" s="16" t="n"/>
      <c r="E54" s="10" t="n"/>
      <c r="F54" s="10" t="n"/>
    </row>
    <row r="55">
      <c r="A55" s="10" t="n"/>
      <c r="B55" s="10" t="n"/>
      <c r="C55" s="10" t="n"/>
      <c r="D55" s="16" t="n"/>
      <c r="E55" s="10" t="n"/>
      <c r="F55" s="10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4">
    <dataValidation sqref="E6:E55" showDropDown="0" showInputMessage="0" showErrorMessage="1" allowBlank="1" errorTitle="Ungültige Eingabe" error="Bitte einen Wert aus der Liste wählen." type="list" errorStyle="stop">
      <formula1>=Stammdaten!$H$2:$H$14</formula1>
    </dataValidation>
    <dataValidation sqref="F6:F55" showDropDown="0" showInputMessage="0" showErrorMessage="1" allowBlank="1" errorTitle="Ungültige Eingabe" error="Bitte einen Wert aus der Liste wählen." type="list" errorStyle="stop">
      <formula1>=Stammdaten!$J$2:$J$3</formula1>
    </dataValidation>
    <dataValidation sqref="A6:A55" showDropDown="0" showInputMessage="0" showErrorMessage="1" allowBlank="1" errorTitle="Ungültige Eingabe" error="Pos.-Nr. muss eindeutig sein." type="custom" errorStyle="stop">
      <formula1>COUNTIF($A$6:$A$55,A6)&lt;=1</formula1>
    </dataValidation>
    <dataValidation sqref="D6:D55" showDropDown="0" showInputMessage="0" showErrorMessage="1" allowBlank="1" errorTitle="Ungültige Eingabe" error="Bedarfsmenge muss größer als 0 sein." type="decimal" errorStyle="stop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7FA7C9"/>
    <outlinePr summaryBelow="1" summaryRight="1"/>
    <pageSetUpPr/>
  </sheetPr>
  <dimension ref="A1:S25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8" customWidth="1" min="2" max="2"/>
    <col width="24" customWidth="1" min="3" max="3"/>
    <col width="14" customWidth="1" min="4" max="4"/>
    <col width="15" customWidth="1" min="5" max="5"/>
    <col width="14" customWidth="1" min="6" max="6"/>
    <col width="17" customWidth="1" min="7" max="7"/>
    <col width="16" customWidth="1" min="8" max="8"/>
    <col width="11" customWidth="1" min="9" max="9"/>
    <col width="9" customWidth="1" min="10" max="10"/>
    <col width="13" customWidth="1" min="11" max="11"/>
    <col width="16" customWidth="1" min="12" max="12"/>
    <col width="20" customWidth="1" min="13" max="13"/>
    <col width="8" customWidth="1" min="14" max="14"/>
    <col width="15" customWidth="1" min="15" max="15"/>
    <col width="14" customWidth="1" min="16" max="16"/>
    <col width="14" customWidth="1" min="17" max="17"/>
    <col width="14" customWidth="1" min="18" max="18"/>
    <col width="34" customWidth="1" min="19" max="19"/>
  </cols>
  <sheetData>
    <row r="1">
      <c r="A1" s="1" t="inlineStr">
        <is>
          <t>Angebote (eine Zeile je Bieter und Position)</t>
        </is>
      </c>
    </row>
    <row r="2">
      <c r="A2" s="2" t="inlineStr">
        <is>
          <t>Blau: Eingabe. Grau: normierter Preis je Basiseinheit in Basiswährung, Positionswert und Hinweise.</t>
        </is>
      </c>
    </row>
    <row r="5" ht="72" customHeight="1">
      <c r="A5" s="13" t="inlineStr">
        <is>
          <t>Bieter</t>
        </is>
      </c>
      <c r="B5" s="13" t="inlineStr">
        <is>
          <t>Pos.-Nr.</t>
        </is>
      </c>
      <c r="C5" s="13" t="inlineStr">
        <is>
          <t>Angebotsartikel</t>
        </is>
      </c>
      <c r="D5" s="13" t="inlineStr">
        <is>
          <t>Alternativartikel?</t>
        </is>
      </c>
      <c r="E5" s="13" t="inlineStr">
        <is>
          <t>Angebotene Menge (Angebotseinheit)</t>
        </is>
      </c>
      <c r="F5" s="13" t="inlineStr">
        <is>
          <t>Angebotseinheit</t>
        </is>
      </c>
      <c r="G5" s="13" t="inlineStr">
        <is>
          <t>Umrechnungsfaktor (Basiseinheiten je Angebotseinheit)</t>
        </is>
      </c>
      <c r="H5" s="13" t="inlineStr">
        <is>
          <t>Preiseinheit (Preis je … Angebotseinheiten)</t>
        </is>
      </c>
      <c r="I5" s="13" t="inlineStr">
        <is>
          <t>Einzelpreis</t>
        </is>
      </c>
      <c r="J5" s="13" t="inlineStr">
        <is>
          <t>Währung</t>
        </is>
      </c>
      <c r="K5" s="13" t="inlineStr">
        <is>
          <t>Positionsrabatt %</t>
        </is>
      </c>
      <c r="L5" s="13" t="inlineStr">
        <is>
          <t>Mindestabnahme (Angebotseinheit)</t>
        </is>
      </c>
      <c r="M5" s="13" t="inlineStr">
        <is>
          <t>Bemerkung</t>
        </is>
      </c>
      <c r="N5" s="13" t="inlineStr">
        <is>
          <t>Kurs</t>
        </is>
      </c>
      <c r="O5" s="13" t="inlineStr">
        <is>
          <t>Preis je Basiseinheit (Basiswährung)</t>
        </is>
      </c>
      <c r="P5" s="13" t="inlineStr">
        <is>
          <t>Bedarfsmenge (Basiseinheit)</t>
        </is>
      </c>
      <c r="Q5" s="13" t="inlineStr">
        <is>
          <t>Positionswert (Liste)</t>
        </is>
      </c>
      <c r="R5" s="13" t="inlineStr">
        <is>
          <t>Positionsrabatt Betrag</t>
        </is>
      </c>
      <c r="S5" s="13" t="inlineStr">
        <is>
          <t>Hinweise</t>
        </is>
      </c>
    </row>
    <row r="6">
      <c r="A6" s="10" t="n"/>
      <c r="B6" s="10" t="n"/>
      <c r="C6" s="10" t="n"/>
      <c r="D6" s="10" t="n"/>
      <c r="E6" s="16" t="n"/>
      <c r="F6" s="10" t="n"/>
      <c r="G6" s="16" t="n"/>
      <c r="H6" s="16" t="n"/>
      <c r="I6" s="17" t="n"/>
      <c r="J6" s="10" t="n"/>
      <c r="K6" s="18" t="n"/>
      <c r="L6" s="16" t="n"/>
      <c r="M6" s="10" t="n"/>
      <c r="N6" s="15">
        <f>IF(A6="","",IF(J6="",1,IFERROR(INDEX(Stammdaten!$B$11:$B$18,MATCH(J6,Stammdaten!$A$11:$A$18,0)),"")))</f>
        <v/>
      </c>
      <c r="O6" s="19">
        <f>IF(OR(A6="",I6="",N6="",N(N6)=0),"",I6/IF(H6="",1,H6)/IF(G6="",1,G6)/N6)</f>
        <v/>
      </c>
      <c r="P6" s="15">
        <f>IF(B6="","",IFERROR(INDEX(Positionen!$D$6:$D$55,MATCH(B6,Positionen!$A$6:$A$55,0)),""))</f>
        <v/>
      </c>
      <c r="Q6" s="20">
        <f>IF(OR(O6="",P6=""),"",O6*MAX(P6,N(L6)*IF(G6="",1,G6)))</f>
        <v/>
      </c>
      <c r="R6" s="20">
        <f>IF(Q6="","",Q6*N(K6))</f>
        <v/>
      </c>
      <c r="S6" s="14">
        <f>IF(A6="","",TRIM(IF(OR(N6="",N(N6)=0),"Kurs fehlt. ","")&amp;IF(P6="","Pos.-Nr. unbekannt. ","")&amp;IF(AND(E6&lt;&gt;"",P6&lt;&gt;""),IF(E6*IF(G6="",1,G6)&lt;MAX(P6,N(L6)*IF(G6="",1,G6)),"Menge &lt; Abnahmemenge. ",""),"")&amp;IF(AND(L6&lt;&gt;"",P6&lt;&gt;""),IF(L6*IF(G6="",1,G6)&gt;P6,"Mindestabnahme &gt; Bedarf (mit Mindestabnahme gerechnet). ",""),"")&amp;IF(COUNTIFS($A$6:$A$255,A6,$B$6:$B$255,B6)&gt;1,"Doppelte Zeile. ","")))</f>
        <v/>
      </c>
    </row>
    <row r="7">
      <c r="A7" s="10" t="n"/>
      <c r="B7" s="10" t="n"/>
      <c r="C7" s="10" t="n"/>
      <c r="D7" s="10" t="n"/>
      <c r="E7" s="16" t="n"/>
      <c r="F7" s="10" t="n"/>
      <c r="G7" s="16" t="n"/>
      <c r="H7" s="16" t="n"/>
      <c r="I7" s="17" t="n"/>
      <c r="J7" s="10" t="n"/>
      <c r="K7" s="18" t="n"/>
      <c r="L7" s="16" t="n"/>
      <c r="M7" s="10" t="n"/>
      <c r="N7" s="15">
        <f>IF(A7="","",IF(J7="",1,IFERROR(INDEX(Stammdaten!$B$11:$B$18,MATCH(J7,Stammdaten!$A$11:$A$18,0)),"")))</f>
        <v/>
      </c>
      <c r="O7" s="19">
        <f>IF(OR(A7="",I7="",N7="",N(N7)=0),"",I7/IF(H7="",1,H7)/IF(G7="",1,G7)/N7)</f>
        <v/>
      </c>
      <c r="P7" s="15">
        <f>IF(B7="","",IFERROR(INDEX(Positionen!$D$6:$D$55,MATCH(B7,Positionen!$A$6:$A$55,0)),""))</f>
        <v/>
      </c>
      <c r="Q7" s="20">
        <f>IF(OR(O7="",P7=""),"",O7*MAX(P7,N(L7)*IF(G7="",1,G7)))</f>
        <v/>
      </c>
      <c r="R7" s="20">
        <f>IF(Q7="","",Q7*N(K7))</f>
        <v/>
      </c>
      <c r="S7" s="14">
        <f>IF(A7="","",TRIM(IF(OR(N7="",N(N7)=0),"Kurs fehlt. ","")&amp;IF(P7="","Pos.-Nr. unbekannt. ","")&amp;IF(AND(E7&lt;&gt;"",P7&lt;&gt;""),IF(E7*IF(G7="",1,G7)&lt;MAX(P7,N(L7)*IF(G7="",1,G7)),"Menge &lt; Abnahmemenge. ",""),"")&amp;IF(AND(L7&lt;&gt;"",P7&lt;&gt;""),IF(L7*IF(G7="",1,G7)&gt;P7,"Mindestabnahme &gt; Bedarf (mit Mindestabnahme gerechnet). ",""),"")&amp;IF(COUNTIFS($A$6:$A$255,A7,$B$6:$B$255,B7)&gt;1,"Doppelte Zeile. ","")))</f>
        <v/>
      </c>
    </row>
    <row r="8">
      <c r="A8" s="10" t="n"/>
      <c r="B8" s="10" t="n"/>
      <c r="C8" s="10" t="n"/>
      <c r="D8" s="10" t="n"/>
      <c r="E8" s="16" t="n"/>
      <c r="F8" s="10" t="n"/>
      <c r="G8" s="16" t="n"/>
      <c r="H8" s="16" t="n"/>
      <c r="I8" s="17" t="n"/>
      <c r="J8" s="10" t="n"/>
      <c r="K8" s="18" t="n"/>
      <c r="L8" s="16" t="n"/>
      <c r="M8" s="10" t="n"/>
      <c r="N8" s="15">
        <f>IF(A8="","",IF(J8="",1,IFERROR(INDEX(Stammdaten!$B$11:$B$18,MATCH(J8,Stammdaten!$A$11:$A$18,0)),"")))</f>
        <v/>
      </c>
      <c r="O8" s="19">
        <f>IF(OR(A8="",I8="",N8="",N(N8)=0),"",I8/IF(H8="",1,H8)/IF(G8="",1,G8)/N8)</f>
        <v/>
      </c>
      <c r="P8" s="15">
        <f>IF(B8="","",IFERROR(INDEX(Positionen!$D$6:$D$55,MATCH(B8,Positionen!$A$6:$A$55,0)),""))</f>
        <v/>
      </c>
      <c r="Q8" s="20">
        <f>IF(OR(O8="",P8=""),"",O8*MAX(P8,N(L8)*IF(G8="",1,G8)))</f>
        <v/>
      </c>
      <c r="R8" s="20">
        <f>IF(Q8="","",Q8*N(K8))</f>
        <v/>
      </c>
      <c r="S8" s="14">
        <f>IF(A8="","",TRIM(IF(OR(N8="",N(N8)=0),"Kurs fehlt. ","")&amp;IF(P8="","Pos.-Nr. unbekannt. ","")&amp;IF(AND(E8&lt;&gt;"",P8&lt;&gt;""),IF(E8*IF(G8="",1,G8)&lt;MAX(P8,N(L8)*IF(G8="",1,G8)),"Menge &lt; Abnahmemenge. ",""),"")&amp;IF(AND(L8&lt;&gt;"",P8&lt;&gt;""),IF(L8*IF(G8="",1,G8)&gt;P8,"Mindestabnahme &gt; Bedarf (mit Mindestabnahme gerechnet). ",""),"")&amp;IF(COUNTIFS($A$6:$A$255,A8,$B$6:$B$255,B8)&gt;1,"Doppelte Zeile. ","")))</f>
        <v/>
      </c>
    </row>
    <row r="9">
      <c r="A9" s="10" t="n"/>
      <c r="B9" s="10" t="n"/>
      <c r="C9" s="10" t="n"/>
      <c r="D9" s="10" t="n"/>
      <c r="E9" s="16" t="n"/>
      <c r="F9" s="10" t="n"/>
      <c r="G9" s="16" t="n"/>
      <c r="H9" s="16" t="n"/>
      <c r="I9" s="17" t="n"/>
      <c r="J9" s="10" t="n"/>
      <c r="K9" s="18" t="n"/>
      <c r="L9" s="16" t="n"/>
      <c r="M9" s="10" t="n"/>
      <c r="N9" s="15">
        <f>IF(A9="","",IF(J9="",1,IFERROR(INDEX(Stammdaten!$B$11:$B$18,MATCH(J9,Stammdaten!$A$11:$A$18,0)),"")))</f>
        <v/>
      </c>
      <c r="O9" s="19">
        <f>IF(OR(A9="",I9="",N9="",N(N9)=0),"",I9/IF(H9="",1,H9)/IF(G9="",1,G9)/N9)</f>
        <v/>
      </c>
      <c r="P9" s="15">
        <f>IF(B9="","",IFERROR(INDEX(Positionen!$D$6:$D$55,MATCH(B9,Positionen!$A$6:$A$55,0)),""))</f>
        <v/>
      </c>
      <c r="Q9" s="20">
        <f>IF(OR(O9="",P9=""),"",O9*MAX(P9,N(L9)*IF(G9="",1,G9)))</f>
        <v/>
      </c>
      <c r="R9" s="20">
        <f>IF(Q9="","",Q9*N(K9))</f>
        <v/>
      </c>
      <c r="S9" s="14">
        <f>IF(A9="","",TRIM(IF(OR(N9="",N(N9)=0),"Kurs fehlt. ","")&amp;IF(P9="","Pos.-Nr. unbekannt. ","")&amp;IF(AND(E9&lt;&gt;"",P9&lt;&gt;""),IF(E9*IF(G9="",1,G9)&lt;MAX(P9,N(L9)*IF(G9="",1,G9)),"Menge &lt; Abnahmemenge. ",""),"")&amp;IF(AND(L9&lt;&gt;"",P9&lt;&gt;""),IF(L9*IF(G9="",1,G9)&gt;P9,"Mindestabnahme &gt; Bedarf (mit Mindestabnahme gerechnet). ",""),"")&amp;IF(COUNTIFS($A$6:$A$255,A9,$B$6:$B$255,B9)&gt;1,"Doppelte Zeile. ","")))</f>
        <v/>
      </c>
    </row>
    <row r="10">
      <c r="A10" s="10" t="n"/>
      <c r="B10" s="10" t="n"/>
      <c r="C10" s="10" t="n"/>
      <c r="D10" s="10" t="n"/>
      <c r="E10" s="16" t="n"/>
      <c r="F10" s="10" t="n"/>
      <c r="G10" s="16" t="n"/>
      <c r="H10" s="16" t="n"/>
      <c r="I10" s="17" t="n"/>
      <c r="J10" s="10" t="n"/>
      <c r="K10" s="18" t="n"/>
      <c r="L10" s="16" t="n"/>
      <c r="M10" s="10" t="n"/>
      <c r="N10" s="15">
        <f>IF(A10="","",IF(J10="",1,IFERROR(INDEX(Stammdaten!$B$11:$B$18,MATCH(J10,Stammdaten!$A$11:$A$18,0)),"")))</f>
        <v/>
      </c>
      <c r="O10" s="19">
        <f>IF(OR(A10="",I10="",N10="",N(N10)=0),"",I10/IF(H10="",1,H10)/IF(G10="",1,G10)/N10)</f>
        <v/>
      </c>
      <c r="P10" s="15">
        <f>IF(B10="","",IFERROR(INDEX(Positionen!$D$6:$D$55,MATCH(B10,Positionen!$A$6:$A$55,0)),""))</f>
        <v/>
      </c>
      <c r="Q10" s="20">
        <f>IF(OR(O10="",P10=""),"",O10*MAX(P10,N(L10)*IF(G10="",1,G10)))</f>
        <v/>
      </c>
      <c r="R10" s="20">
        <f>IF(Q10="","",Q10*N(K10))</f>
        <v/>
      </c>
      <c r="S10" s="14">
        <f>IF(A10="","",TRIM(IF(OR(N10="",N(N10)=0),"Kurs fehlt. ","")&amp;IF(P10="","Pos.-Nr. unbekannt. ","")&amp;IF(AND(E10&lt;&gt;"",P10&lt;&gt;""),IF(E10*IF(G10="",1,G10)&lt;MAX(P10,N(L10)*IF(G10="",1,G10)),"Menge &lt; Abnahmemenge. ",""),"")&amp;IF(AND(L10&lt;&gt;"",P10&lt;&gt;""),IF(L10*IF(G10="",1,G10)&gt;P10,"Mindestabnahme &gt; Bedarf (mit Mindestabnahme gerechnet). ",""),"")&amp;IF(COUNTIFS($A$6:$A$255,A10,$B$6:$B$255,B10)&gt;1,"Doppelte Zeile. ","")))</f>
        <v/>
      </c>
    </row>
    <row r="11">
      <c r="A11" s="10" t="n"/>
      <c r="B11" s="10" t="n"/>
      <c r="C11" s="10" t="n"/>
      <c r="D11" s="10" t="n"/>
      <c r="E11" s="16" t="n"/>
      <c r="F11" s="10" t="n"/>
      <c r="G11" s="16" t="n"/>
      <c r="H11" s="16" t="n"/>
      <c r="I11" s="17" t="n"/>
      <c r="J11" s="10" t="n"/>
      <c r="K11" s="18" t="n"/>
      <c r="L11" s="16" t="n"/>
      <c r="M11" s="10" t="n"/>
      <c r="N11" s="15">
        <f>IF(A11="","",IF(J11="",1,IFERROR(INDEX(Stammdaten!$B$11:$B$18,MATCH(J11,Stammdaten!$A$11:$A$18,0)),"")))</f>
        <v/>
      </c>
      <c r="O11" s="19">
        <f>IF(OR(A11="",I11="",N11="",N(N11)=0),"",I11/IF(H11="",1,H11)/IF(G11="",1,G11)/N11)</f>
        <v/>
      </c>
      <c r="P11" s="15">
        <f>IF(B11="","",IFERROR(INDEX(Positionen!$D$6:$D$55,MATCH(B11,Positionen!$A$6:$A$55,0)),""))</f>
        <v/>
      </c>
      <c r="Q11" s="20">
        <f>IF(OR(O11="",P11=""),"",O11*MAX(P11,N(L11)*IF(G11="",1,G11)))</f>
        <v/>
      </c>
      <c r="R11" s="20">
        <f>IF(Q11="","",Q11*N(K11))</f>
        <v/>
      </c>
      <c r="S11" s="14">
        <f>IF(A11="","",TRIM(IF(OR(N11="",N(N11)=0),"Kurs fehlt. ","")&amp;IF(P11="","Pos.-Nr. unbekannt. ","")&amp;IF(AND(E11&lt;&gt;"",P11&lt;&gt;""),IF(E11*IF(G11="",1,G11)&lt;MAX(P11,N(L11)*IF(G11="",1,G11)),"Menge &lt; Abnahmemenge. ",""),"")&amp;IF(AND(L11&lt;&gt;"",P11&lt;&gt;""),IF(L11*IF(G11="",1,G11)&gt;P11,"Mindestabnahme &gt; Bedarf (mit Mindestabnahme gerechnet). ",""),"")&amp;IF(COUNTIFS($A$6:$A$255,A11,$B$6:$B$255,B11)&gt;1,"Doppelte Zeile. ","")))</f>
        <v/>
      </c>
    </row>
    <row r="12">
      <c r="A12" s="10" t="n"/>
      <c r="B12" s="10" t="n"/>
      <c r="C12" s="10" t="n"/>
      <c r="D12" s="10" t="n"/>
      <c r="E12" s="16" t="n"/>
      <c r="F12" s="10" t="n"/>
      <c r="G12" s="16" t="n"/>
      <c r="H12" s="16" t="n"/>
      <c r="I12" s="17" t="n"/>
      <c r="J12" s="10" t="n"/>
      <c r="K12" s="18" t="n"/>
      <c r="L12" s="16" t="n"/>
      <c r="M12" s="10" t="n"/>
      <c r="N12" s="15">
        <f>IF(A12="","",IF(J12="",1,IFERROR(INDEX(Stammdaten!$B$11:$B$18,MATCH(J12,Stammdaten!$A$11:$A$18,0)),"")))</f>
        <v/>
      </c>
      <c r="O12" s="19">
        <f>IF(OR(A12="",I12="",N12="",N(N12)=0),"",I12/IF(H12="",1,H12)/IF(G12="",1,G12)/N12)</f>
        <v/>
      </c>
      <c r="P12" s="15">
        <f>IF(B12="","",IFERROR(INDEX(Positionen!$D$6:$D$55,MATCH(B12,Positionen!$A$6:$A$55,0)),""))</f>
        <v/>
      </c>
      <c r="Q12" s="20">
        <f>IF(OR(O12="",P12=""),"",O12*MAX(P12,N(L12)*IF(G12="",1,G12)))</f>
        <v/>
      </c>
      <c r="R12" s="20">
        <f>IF(Q12="","",Q12*N(K12))</f>
        <v/>
      </c>
      <c r="S12" s="14">
        <f>IF(A12="","",TRIM(IF(OR(N12="",N(N12)=0),"Kurs fehlt. ","")&amp;IF(P12="","Pos.-Nr. unbekannt. ","")&amp;IF(AND(E12&lt;&gt;"",P12&lt;&gt;""),IF(E12*IF(G12="",1,G12)&lt;MAX(P12,N(L12)*IF(G12="",1,G12)),"Menge &lt; Abnahmemenge. ",""),"")&amp;IF(AND(L12&lt;&gt;"",P12&lt;&gt;""),IF(L12*IF(G12="",1,G12)&gt;P12,"Mindestabnahme &gt; Bedarf (mit Mindestabnahme gerechnet). ",""),"")&amp;IF(COUNTIFS($A$6:$A$255,A12,$B$6:$B$255,B12)&gt;1,"Doppelte Zeile. ","")))</f>
        <v/>
      </c>
    </row>
    <row r="13">
      <c r="A13" s="10" t="n"/>
      <c r="B13" s="10" t="n"/>
      <c r="C13" s="10" t="n"/>
      <c r="D13" s="10" t="n"/>
      <c r="E13" s="16" t="n"/>
      <c r="F13" s="10" t="n"/>
      <c r="G13" s="16" t="n"/>
      <c r="H13" s="16" t="n"/>
      <c r="I13" s="17" t="n"/>
      <c r="J13" s="10" t="n"/>
      <c r="K13" s="18" t="n"/>
      <c r="L13" s="16" t="n"/>
      <c r="M13" s="10" t="n"/>
      <c r="N13" s="15">
        <f>IF(A13="","",IF(J13="",1,IFERROR(INDEX(Stammdaten!$B$11:$B$18,MATCH(J13,Stammdaten!$A$11:$A$18,0)),"")))</f>
        <v/>
      </c>
      <c r="O13" s="19">
        <f>IF(OR(A13="",I13="",N13="",N(N13)=0),"",I13/IF(H13="",1,H13)/IF(G13="",1,G13)/N13)</f>
        <v/>
      </c>
      <c r="P13" s="15">
        <f>IF(B13="","",IFERROR(INDEX(Positionen!$D$6:$D$55,MATCH(B13,Positionen!$A$6:$A$55,0)),""))</f>
        <v/>
      </c>
      <c r="Q13" s="20">
        <f>IF(OR(O13="",P13=""),"",O13*MAX(P13,N(L13)*IF(G13="",1,G13)))</f>
        <v/>
      </c>
      <c r="R13" s="20">
        <f>IF(Q13="","",Q13*N(K13))</f>
        <v/>
      </c>
      <c r="S13" s="14">
        <f>IF(A13="","",TRIM(IF(OR(N13="",N(N13)=0),"Kurs fehlt. ","")&amp;IF(P13="","Pos.-Nr. unbekannt. ","")&amp;IF(AND(E13&lt;&gt;"",P13&lt;&gt;""),IF(E13*IF(G13="",1,G13)&lt;MAX(P13,N(L13)*IF(G13="",1,G13)),"Menge &lt; Abnahmemenge. ",""),"")&amp;IF(AND(L13&lt;&gt;"",P13&lt;&gt;""),IF(L13*IF(G13="",1,G13)&gt;P13,"Mindestabnahme &gt; Bedarf (mit Mindestabnahme gerechnet). ",""),"")&amp;IF(COUNTIFS($A$6:$A$255,A13,$B$6:$B$255,B13)&gt;1,"Doppelte Zeile. ","")))</f>
        <v/>
      </c>
    </row>
    <row r="14">
      <c r="A14" s="10" t="n"/>
      <c r="B14" s="10" t="n"/>
      <c r="C14" s="10" t="n"/>
      <c r="D14" s="10" t="n"/>
      <c r="E14" s="16" t="n"/>
      <c r="F14" s="10" t="n"/>
      <c r="G14" s="16" t="n"/>
      <c r="H14" s="16" t="n"/>
      <c r="I14" s="17" t="n"/>
      <c r="J14" s="10" t="n"/>
      <c r="K14" s="18" t="n"/>
      <c r="L14" s="16" t="n"/>
      <c r="M14" s="10" t="n"/>
      <c r="N14" s="15">
        <f>IF(A14="","",IF(J14="",1,IFERROR(INDEX(Stammdaten!$B$11:$B$18,MATCH(J14,Stammdaten!$A$11:$A$18,0)),"")))</f>
        <v/>
      </c>
      <c r="O14" s="19">
        <f>IF(OR(A14="",I14="",N14="",N(N14)=0),"",I14/IF(H14="",1,H14)/IF(G14="",1,G14)/N14)</f>
        <v/>
      </c>
      <c r="P14" s="15">
        <f>IF(B14="","",IFERROR(INDEX(Positionen!$D$6:$D$55,MATCH(B14,Positionen!$A$6:$A$55,0)),""))</f>
        <v/>
      </c>
      <c r="Q14" s="20">
        <f>IF(OR(O14="",P14=""),"",O14*MAX(P14,N(L14)*IF(G14="",1,G14)))</f>
        <v/>
      </c>
      <c r="R14" s="20">
        <f>IF(Q14="","",Q14*N(K14))</f>
        <v/>
      </c>
      <c r="S14" s="14">
        <f>IF(A14="","",TRIM(IF(OR(N14="",N(N14)=0),"Kurs fehlt. ","")&amp;IF(P14="","Pos.-Nr. unbekannt. ","")&amp;IF(AND(E14&lt;&gt;"",P14&lt;&gt;""),IF(E14*IF(G14="",1,G14)&lt;MAX(P14,N(L14)*IF(G14="",1,G14)),"Menge &lt; Abnahmemenge. ",""),"")&amp;IF(AND(L14&lt;&gt;"",P14&lt;&gt;""),IF(L14*IF(G14="",1,G14)&gt;P14,"Mindestabnahme &gt; Bedarf (mit Mindestabnahme gerechnet). ",""),"")&amp;IF(COUNTIFS($A$6:$A$255,A14,$B$6:$B$255,B14)&gt;1,"Doppelte Zeile. ","")))</f>
        <v/>
      </c>
    </row>
    <row r="15">
      <c r="A15" s="10" t="n"/>
      <c r="B15" s="10" t="n"/>
      <c r="C15" s="10" t="n"/>
      <c r="D15" s="10" t="n"/>
      <c r="E15" s="16" t="n"/>
      <c r="F15" s="10" t="n"/>
      <c r="G15" s="16" t="n"/>
      <c r="H15" s="16" t="n"/>
      <c r="I15" s="17" t="n"/>
      <c r="J15" s="10" t="n"/>
      <c r="K15" s="18" t="n"/>
      <c r="L15" s="16" t="n"/>
      <c r="M15" s="10" t="n"/>
      <c r="N15" s="15">
        <f>IF(A15="","",IF(J15="",1,IFERROR(INDEX(Stammdaten!$B$11:$B$18,MATCH(J15,Stammdaten!$A$11:$A$18,0)),"")))</f>
        <v/>
      </c>
      <c r="O15" s="19">
        <f>IF(OR(A15="",I15="",N15="",N(N15)=0),"",I15/IF(H15="",1,H15)/IF(G15="",1,G15)/N15)</f>
        <v/>
      </c>
      <c r="P15" s="15">
        <f>IF(B15="","",IFERROR(INDEX(Positionen!$D$6:$D$55,MATCH(B15,Positionen!$A$6:$A$55,0)),""))</f>
        <v/>
      </c>
      <c r="Q15" s="20">
        <f>IF(OR(O15="",P15=""),"",O15*MAX(P15,N(L15)*IF(G15="",1,G15)))</f>
        <v/>
      </c>
      <c r="R15" s="20">
        <f>IF(Q15="","",Q15*N(K15))</f>
        <v/>
      </c>
      <c r="S15" s="14">
        <f>IF(A15="","",TRIM(IF(OR(N15="",N(N15)=0),"Kurs fehlt. ","")&amp;IF(P15="","Pos.-Nr. unbekannt. ","")&amp;IF(AND(E15&lt;&gt;"",P15&lt;&gt;""),IF(E15*IF(G15="",1,G15)&lt;MAX(P15,N(L15)*IF(G15="",1,G15)),"Menge &lt; Abnahmemenge. ",""),"")&amp;IF(AND(L15&lt;&gt;"",P15&lt;&gt;""),IF(L15*IF(G15="",1,G15)&gt;P15,"Mindestabnahme &gt; Bedarf (mit Mindestabnahme gerechnet). ",""),"")&amp;IF(COUNTIFS($A$6:$A$255,A15,$B$6:$B$255,B15)&gt;1,"Doppelte Zeile. ","")))</f>
        <v/>
      </c>
    </row>
    <row r="16">
      <c r="A16" s="10" t="n"/>
      <c r="B16" s="10" t="n"/>
      <c r="C16" s="10" t="n"/>
      <c r="D16" s="10" t="n"/>
      <c r="E16" s="16" t="n"/>
      <c r="F16" s="10" t="n"/>
      <c r="G16" s="16" t="n"/>
      <c r="H16" s="16" t="n"/>
      <c r="I16" s="17" t="n"/>
      <c r="J16" s="10" t="n"/>
      <c r="K16" s="18" t="n"/>
      <c r="L16" s="16" t="n"/>
      <c r="M16" s="10" t="n"/>
      <c r="N16" s="15">
        <f>IF(A16="","",IF(J16="",1,IFERROR(INDEX(Stammdaten!$B$11:$B$18,MATCH(J16,Stammdaten!$A$11:$A$18,0)),"")))</f>
        <v/>
      </c>
      <c r="O16" s="19">
        <f>IF(OR(A16="",I16="",N16="",N(N16)=0),"",I16/IF(H16="",1,H16)/IF(G16="",1,G16)/N16)</f>
        <v/>
      </c>
      <c r="P16" s="15">
        <f>IF(B16="","",IFERROR(INDEX(Positionen!$D$6:$D$55,MATCH(B16,Positionen!$A$6:$A$55,0)),""))</f>
        <v/>
      </c>
      <c r="Q16" s="20">
        <f>IF(OR(O16="",P16=""),"",O16*MAX(P16,N(L16)*IF(G16="",1,G16)))</f>
        <v/>
      </c>
      <c r="R16" s="20">
        <f>IF(Q16="","",Q16*N(K16))</f>
        <v/>
      </c>
      <c r="S16" s="14">
        <f>IF(A16="","",TRIM(IF(OR(N16="",N(N16)=0),"Kurs fehlt. ","")&amp;IF(P16="","Pos.-Nr. unbekannt. ","")&amp;IF(AND(E16&lt;&gt;"",P16&lt;&gt;""),IF(E16*IF(G16="",1,G16)&lt;MAX(P16,N(L16)*IF(G16="",1,G16)),"Menge &lt; Abnahmemenge. ",""),"")&amp;IF(AND(L16&lt;&gt;"",P16&lt;&gt;""),IF(L16*IF(G16="",1,G16)&gt;P16,"Mindestabnahme &gt; Bedarf (mit Mindestabnahme gerechnet). ",""),"")&amp;IF(COUNTIFS($A$6:$A$255,A16,$B$6:$B$255,B16)&gt;1,"Doppelte Zeile. ","")))</f>
        <v/>
      </c>
    </row>
    <row r="17">
      <c r="A17" s="10" t="n"/>
      <c r="B17" s="10" t="n"/>
      <c r="C17" s="10" t="n"/>
      <c r="D17" s="10" t="n"/>
      <c r="E17" s="16" t="n"/>
      <c r="F17" s="10" t="n"/>
      <c r="G17" s="16" t="n"/>
      <c r="H17" s="16" t="n"/>
      <c r="I17" s="17" t="n"/>
      <c r="J17" s="10" t="n"/>
      <c r="K17" s="18" t="n"/>
      <c r="L17" s="16" t="n"/>
      <c r="M17" s="10" t="n"/>
      <c r="N17" s="15">
        <f>IF(A17="","",IF(J17="",1,IFERROR(INDEX(Stammdaten!$B$11:$B$18,MATCH(J17,Stammdaten!$A$11:$A$18,0)),"")))</f>
        <v/>
      </c>
      <c r="O17" s="19">
        <f>IF(OR(A17="",I17="",N17="",N(N17)=0),"",I17/IF(H17="",1,H17)/IF(G17="",1,G17)/N17)</f>
        <v/>
      </c>
      <c r="P17" s="15">
        <f>IF(B17="","",IFERROR(INDEX(Positionen!$D$6:$D$55,MATCH(B17,Positionen!$A$6:$A$55,0)),""))</f>
        <v/>
      </c>
      <c r="Q17" s="20">
        <f>IF(OR(O17="",P17=""),"",O17*MAX(P17,N(L17)*IF(G17="",1,G17)))</f>
        <v/>
      </c>
      <c r="R17" s="20">
        <f>IF(Q17="","",Q17*N(K17))</f>
        <v/>
      </c>
      <c r="S17" s="14">
        <f>IF(A17="","",TRIM(IF(OR(N17="",N(N17)=0),"Kurs fehlt. ","")&amp;IF(P17="","Pos.-Nr. unbekannt. ","")&amp;IF(AND(E17&lt;&gt;"",P17&lt;&gt;""),IF(E17*IF(G17="",1,G17)&lt;MAX(P17,N(L17)*IF(G17="",1,G17)),"Menge &lt; Abnahmemenge. ",""),"")&amp;IF(AND(L17&lt;&gt;"",P17&lt;&gt;""),IF(L17*IF(G17="",1,G17)&gt;P17,"Mindestabnahme &gt; Bedarf (mit Mindestabnahme gerechnet). ",""),"")&amp;IF(COUNTIFS($A$6:$A$255,A17,$B$6:$B$255,B17)&gt;1,"Doppelte Zeile. ","")))</f>
        <v/>
      </c>
    </row>
    <row r="18">
      <c r="A18" s="10" t="n"/>
      <c r="B18" s="10" t="n"/>
      <c r="C18" s="10" t="n"/>
      <c r="D18" s="10" t="n"/>
      <c r="E18" s="16" t="n"/>
      <c r="F18" s="10" t="n"/>
      <c r="G18" s="16" t="n"/>
      <c r="H18" s="16" t="n"/>
      <c r="I18" s="17" t="n"/>
      <c r="J18" s="10" t="n"/>
      <c r="K18" s="18" t="n"/>
      <c r="L18" s="16" t="n"/>
      <c r="M18" s="10" t="n"/>
      <c r="N18" s="15">
        <f>IF(A18="","",IF(J18="",1,IFERROR(INDEX(Stammdaten!$B$11:$B$18,MATCH(J18,Stammdaten!$A$11:$A$18,0)),"")))</f>
        <v/>
      </c>
      <c r="O18" s="19">
        <f>IF(OR(A18="",I18="",N18="",N(N18)=0),"",I18/IF(H18="",1,H18)/IF(G18="",1,G18)/N18)</f>
        <v/>
      </c>
      <c r="P18" s="15">
        <f>IF(B18="","",IFERROR(INDEX(Positionen!$D$6:$D$55,MATCH(B18,Positionen!$A$6:$A$55,0)),""))</f>
        <v/>
      </c>
      <c r="Q18" s="20">
        <f>IF(OR(O18="",P18=""),"",O18*MAX(P18,N(L18)*IF(G18="",1,G18)))</f>
        <v/>
      </c>
      <c r="R18" s="20">
        <f>IF(Q18="","",Q18*N(K18))</f>
        <v/>
      </c>
      <c r="S18" s="14">
        <f>IF(A18="","",TRIM(IF(OR(N18="",N(N18)=0),"Kurs fehlt. ","")&amp;IF(P18="","Pos.-Nr. unbekannt. ","")&amp;IF(AND(E18&lt;&gt;"",P18&lt;&gt;""),IF(E18*IF(G18="",1,G18)&lt;MAX(P18,N(L18)*IF(G18="",1,G18)),"Menge &lt; Abnahmemenge. ",""),"")&amp;IF(AND(L18&lt;&gt;"",P18&lt;&gt;""),IF(L18*IF(G18="",1,G18)&gt;P18,"Mindestabnahme &gt; Bedarf (mit Mindestabnahme gerechnet). ",""),"")&amp;IF(COUNTIFS($A$6:$A$255,A18,$B$6:$B$255,B18)&gt;1,"Doppelte Zeile. ","")))</f>
        <v/>
      </c>
    </row>
    <row r="19">
      <c r="A19" s="10" t="n"/>
      <c r="B19" s="10" t="n"/>
      <c r="C19" s="10" t="n"/>
      <c r="D19" s="10" t="n"/>
      <c r="E19" s="16" t="n"/>
      <c r="F19" s="10" t="n"/>
      <c r="G19" s="16" t="n"/>
      <c r="H19" s="16" t="n"/>
      <c r="I19" s="17" t="n"/>
      <c r="J19" s="10" t="n"/>
      <c r="K19" s="18" t="n"/>
      <c r="L19" s="16" t="n"/>
      <c r="M19" s="10" t="n"/>
      <c r="N19" s="15">
        <f>IF(A19="","",IF(J19="",1,IFERROR(INDEX(Stammdaten!$B$11:$B$18,MATCH(J19,Stammdaten!$A$11:$A$18,0)),"")))</f>
        <v/>
      </c>
      <c r="O19" s="19">
        <f>IF(OR(A19="",I19="",N19="",N(N19)=0),"",I19/IF(H19="",1,H19)/IF(G19="",1,G19)/N19)</f>
        <v/>
      </c>
      <c r="P19" s="15">
        <f>IF(B19="","",IFERROR(INDEX(Positionen!$D$6:$D$55,MATCH(B19,Positionen!$A$6:$A$55,0)),""))</f>
        <v/>
      </c>
      <c r="Q19" s="20">
        <f>IF(OR(O19="",P19=""),"",O19*MAX(P19,N(L19)*IF(G19="",1,G19)))</f>
        <v/>
      </c>
      <c r="R19" s="20">
        <f>IF(Q19="","",Q19*N(K19))</f>
        <v/>
      </c>
      <c r="S19" s="14">
        <f>IF(A19="","",TRIM(IF(OR(N19="",N(N19)=0),"Kurs fehlt. ","")&amp;IF(P19="","Pos.-Nr. unbekannt. ","")&amp;IF(AND(E19&lt;&gt;"",P19&lt;&gt;""),IF(E19*IF(G19="",1,G19)&lt;MAX(P19,N(L19)*IF(G19="",1,G19)),"Menge &lt; Abnahmemenge. ",""),"")&amp;IF(AND(L19&lt;&gt;"",P19&lt;&gt;""),IF(L19*IF(G19="",1,G19)&gt;P19,"Mindestabnahme &gt; Bedarf (mit Mindestabnahme gerechnet). ",""),"")&amp;IF(COUNTIFS($A$6:$A$255,A19,$B$6:$B$255,B19)&gt;1,"Doppelte Zeile. ","")))</f>
        <v/>
      </c>
    </row>
    <row r="20">
      <c r="A20" s="10" t="n"/>
      <c r="B20" s="10" t="n"/>
      <c r="C20" s="10" t="n"/>
      <c r="D20" s="10" t="n"/>
      <c r="E20" s="16" t="n"/>
      <c r="F20" s="10" t="n"/>
      <c r="G20" s="16" t="n"/>
      <c r="H20" s="16" t="n"/>
      <c r="I20" s="17" t="n"/>
      <c r="J20" s="10" t="n"/>
      <c r="K20" s="18" t="n"/>
      <c r="L20" s="16" t="n"/>
      <c r="M20" s="10" t="n"/>
      <c r="N20" s="15">
        <f>IF(A20="","",IF(J20="",1,IFERROR(INDEX(Stammdaten!$B$11:$B$18,MATCH(J20,Stammdaten!$A$11:$A$18,0)),"")))</f>
        <v/>
      </c>
      <c r="O20" s="19">
        <f>IF(OR(A20="",I20="",N20="",N(N20)=0),"",I20/IF(H20="",1,H20)/IF(G20="",1,G20)/N20)</f>
        <v/>
      </c>
      <c r="P20" s="15">
        <f>IF(B20="","",IFERROR(INDEX(Positionen!$D$6:$D$55,MATCH(B20,Positionen!$A$6:$A$55,0)),""))</f>
        <v/>
      </c>
      <c r="Q20" s="20">
        <f>IF(OR(O20="",P20=""),"",O20*MAX(P20,N(L20)*IF(G20="",1,G20)))</f>
        <v/>
      </c>
      <c r="R20" s="20">
        <f>IF(Q20="","",Q20*N(K20))</f>
        <v/>
      </c>
      <c r="S20" s="14">
        <f>IF(A20="","",TRIM(IF(OR(N20="",N(N20)=0),"Kurs fehlt. ","")&amp;IF(P20="","Pos.-Nr. unbekannt. ","")&amp;IF(AND(E20&lt;&gt;"",P20&lt;&gt;""),IF(E20*IF(G20="",1,G20)&lt;MAX(P20,N(L20)*IF(G20="",1,G20)),"Menge &lt; Abnahmemenge. ",""),"")&amp;IF(AND(L20&lt;&gt;"",P20&lt;&gt;""),IF(L20*IF(G20="",1,G20)&gt;P20,"Mindestabnahme &gt; Bedarf (mit Mindestabnahme gerechnet). ",""),"")&amp;IF(COUNTIFS($A$6:$A$255,A20,$B$6:$B$255,B20)&gt;1,"Doppelte Zeile. ","")))</f>
        <v/>
      </c>
    </row>
    <row r="21">
      <c r="A21" s="10" t="n"/>
      <c r="B21" s="10" t="n"/>
      <c r="C21" s="10" t="n"/>
      <c r="D21" s="10" t="n"/>
      <c r="E21" s="16" t="n"/>
      <c r="F21" s="10" t="n"/>
      <c r="G21" s="16" t="n"/>
      <c r="H21" s="16" t="n"/>
      <c r="I21" s="17" t="n"/>
      <c r="J21" s="10" t="n"/>
      <c r="K21" s="18" t="n"/>
      <c r="L21" s="16" t="n"/>
      <c r="M21" s="10" t="n"/>
      <c r="N21" s="15">
        <f>IF(A21="","",IF(J21="",1,IFERROR(INDEX(Stammdaten!$B$11:$B$18,MATCH(J21,Stammdaten!$A$11:$A$18,0)),"")))</f>
        <v/>
      </c>
      <c r="O21" s="19">
        <f>IF(OR(A21="",I21="",N21="",N(N21)=0),"",I21/IF(H21="",1,H21)/IF(G21="",1,G21)/N21)</f>
        <v/>
      </c>
      <c r="P21" s="15">
        <f>IF(B21="","",IFERROR(INDEX(Positionen!$D$6:$D$55,MATCH(B21,Positionen!$A$6:$A$55,0)),""))</f>
        <v/>
      </c>
      <c r="Q21" s="20">
        <f>IF(OR(O21="",P21=""),"",O21*MAX(P21,N(L21)*IF(G21="",1,G21)))</f>
        <v/>
      </c>
      <c r="R21" s="20">
        <f>IF(Q21="","",Q21*N(K21))</f>
        <v/>
      </c>
      <c r="S21" s="14">
        <f>IF(A21="","",TRIM(IF(OR(N21="",N(N21)=0),"Kurs fehlt. ","")&amp;IF(P21="","Pos.-Nr. unbekannt. ","")&amp;IF(AND(E21&lt;&gt;"",P21&lt;&gt;""),IF(E21*IF(G21="",1,G21)&lt;MAX(P21,N(L21)*IF(G21="",1,G21)),"Menge &lt; Abnahmemenge. ",""),"")&amp;IF(AND(L21&lt;&gt;"",P21&lt;&gt;""),IF(L21*IF(G21="",1,G21)&gt;P21,"Mindestabnahme &gt; Bedarf (mit Mindestabnahme gerechnet). ",""),"")&amp;IF(COUNTIFS($A$6:$A$255,A21,$B$6:$B$255,B21)&gt;1,"Doppelte Zeile. ","")))</f>
        <v/>
      </c>
    </row>
    <row r="22">
      <c r="A22" s="10" t="n"/>
      <c r="B22" s="10" t="n"/>
      <c r="C22" s="10" t="n"/>
      <c r="D22" s="10" t="n"/>
      <c r="E22" s="16" t="n"/>
      <c r="F22" s="10" t="n"/>
      <c r="G22" s="16" t="n"/>
      <c r="H22" s="16" t="n"/>
      <c r="I22" s="17" t="n"/>
      <c r="J22" s="10" t="n"/>
      <c r="K22" s="18" t="n"/>
      <c r="L22" s="16" t="n"/>
      <c r="M22" s="10" t="n"/>
      <c r="N22" s="15">
        <f>IF(A22="","",IF(J22="",1,IFERROR(INDEX(Stammdaten!$B$11:$B$18,MATCH(J22,Stammdaten!$A$11:$A$18,0)),"")))</f>
        <v/>
      </c>
      <c r="O22" s="19">
        <f>IF(OR(A22="",I22="",N22="",N(N22)=0),"",I22/IF(H22="",1,H22)/IF(G22="",1,G22)/N22)</f>
        <v/>
      </c>
      <c r="P22" s="15">
        <f>IF(B22="","",IFERROR(INDEX(Positionen!$D$6:$D$55,MATCH(B22,Positionen!$A$6:$A$55,0)),""))</f>
        <v/>
      </c>
      <c r="Q22" s="20">
        <f>IF(OR(O22="",P22=""),"",O22*MAX(P22,N(L22)*IF(G22="",1,G22)))</f>
        <v/>
      </c>
      <c r="R22" s="20">
        <f>IF(Q22="","",Q22*N(K22))</f>
        <v/>
      </c>
      <c r="S22" s="14">
        <f>IF(A22="","",TRIM(IF(OR(N22="",N(N22)=0),"Kurs fehlt. ","")&amp;IF(P22="","Pos.-Nr. unbekannt. ","")&amp;IF(AND(E22&lt;&gt;"",P22&lt;&gt;""),IF(E22*IF(G22="",1,G22)&lt;MAX(P22,N(L22)*IF(G22="",1,G22)),"Menge &lt; Abnahmemenge. ",""),"")&amp;IF(AND(L22&lt;&gt;"",P22&lt;&gt;""),IF(L22*IF(G22="",1,G22)&gt;P22,"Mindestabnahme &gt; Bedarf (mit Mindestabnahme gerechnet). ",""),"")&amp;IF(COUNTIFS($A$6:$A$255,A22,$B$6:$B$255,B22)&gt;1,"Doppelte Zeile. ","")))</f>
        <v/>
      </c>
    </row>
    <row r="23">
      <c r="A23" s="10" t="n"/>
      <c r="B23" s="10" t="n"/>
      <c r="C23" s="10" t="n"/>
      <c r="D23" s="10" t="n"/>
      <c r="E23" s="16" t="n"/>
      <c r="F23" s="10" t="n"/>
      <c r="G23" s="16" t="n"/>
      <c r="H23" s="16" t="n"/>
      <c r="I23" s="17" t="n"/>
      <c r="J23" s="10" t="n"/>
      <c r="K23" s="18" t="n"/>
      <c r="L23" s="16" t="n"/>
      <c r="M23" s="10" t="n"/>
      <c r="N23" s="15">
        <f>IF(A23="","",IF(J23="",1,IFERROR(INDEX(Stammdaten!$B$11:$B$18,MATCH(J23,Stammdaten!$A$11:$A$18,0)),"")))</f>
        <v/>
      </c>
      <c r="O23" s="19">
        <f>IF(OR(A23="",I23="",N23="",N(N23)=0),"",I23/IF(H23="",1,H23)/IF(G23="",1,G23)/N23)</f>
        <v/>
      </c>
      <c r="P23" s="15">
        <f>IF(B23="","",IFERROR(INDEX(Positionen!$D$6:$D$55,MATCH(B23,Positionen!$A$6:$A$55,0)),""))</f>
        <v/>
      </c>
      <c r="Q23" s="20">
        <f>IF(OR(O23="",P23=""),"",O23*MAX(P23,N(L23)*IF(G23="",1,G23)))</f>
        <v/>
      </c>
      <c r="R23" s="20">
        <f>IF(Q23="","",Q23*N(K23))</f>
        <v/>
      </c>
      <c r="S23" s="14">
        <f>IF(A23="","",TRIM(IF(OR(N23="",N(N23)=0),"Kurs fehlt. ","")&amp;IF(P23="","Pos.-Nr. unbekannt. ","")&amp;IF(AND(E23&lt;&gt;"",P23&lt;&gt;""),IF(E23*IF(G23="",1,G23)&lt;MAX(P23,N(L23)*IF(G23="",1,G23)),"Menge &lt; Abnahmemenge. ",""),"")&amp;IF(AND(L23&lt;&gt;"",P23&lt;&gt;""),IF(L23*IF(G23="",1,G23)&gt;P23,"Mindestabnahme &gt; Bedarf (mit Mindestabnahme gerechnet). ",""),"")&amp;IF(COUNTIFS($A$6:$A$255,A23,$B$6:$B$255,B23)&gt;1,"Doppelte Zeile. ","")))</f>
        <v/>
      </c>
    </row>
    <row r="24">
      <c r="A24" s="10" t="n"/>
      <c r="B24" s="10" t="n"/>
      <c r="C24" s="10" t="n"/>
      <c r="D24" s="10" t="n"/>
      <c r="E24" s="16" t="n"/>
      <c r="F24" s="10" t="n"/>
      <c r="G24" s="16" t="n"/>
      <c r="H24" s="16" t="n"/>
      <c r="I24" s="17" t="n"/>
      <c r="J24" s="10" t="n"/>
      <c r="K24" s="18" t="n"/>
      <c r="L24" s="16" t="n"/>
      <c r="M24" s="10" t="n"/>
      <c r="N24" s="15">
        <f>IF(A24="","",IF(J24="",1,IFERROR(INDEX(Stammdaten!$B$11:$B$18,MATCH(J24,Stammdaten!$A$11:$A$18,0)),"")))</f>
        <v/>
      </c>
      <c r="O24" s="19">
        <f>IF(OR(A24="",I24="",N24="",N(N24)=0),"",I24/IF(H24="",1,H24)/IF(G24="",1,G24)/N24)</f>
        <v/>
      </c>
      <c r="P24" s="15">
        <f>IF(B24="","",IFERROR(INDEX(Positionen!$D$6:$D$55,MATCH(B24,Positionen!$A$6:$A$55,0)),""))</f>
        <v/>
      </c>
      <c r="Q24" s="20">
        <f>IF(OR(O24="",P24=""),"",O24*MAX(P24,N(L24)*IF(G24="",1,G24)))</f>
        <v/>
      </c>
      <c r="R24" s="20">
        <f>IF(Q24="","",Q24*N(K24))</f>
        <v/>
      </c>
      <c r="S24" s="14">
        <f>IF(A24="","",TRIM(IF(OR(N24="",N(N24)=0),"Kurs fehlt. ","")&amp;IF(P24="","Pos.-Nr. unbekannt. ","")&amp;IF(AND(E24&lt;&gt;"",P24&lt;&gt;""),IF(E24*IF(G24="",1,G24)&lt;MAX(P24,N(L24)*IF(G24="",1,G24)),"Menge &lt; Abnahmemenge. ",""),"")&amp;IF(AND(L24&lt;&gt;"",P24&lt;&gt;""),IF(L24*IF(G24="",1,G24)&gt;P24,"Mindestabnahme &gt; Bedarf (mit Mindestabnahme gerechnet). ",""),"")&amp;IF(COUNTIFS($A$6:$A$255,A24,$B$6:$B$255,B24)&gt;1,"Doppelte Zeile. ","")))</f>
        <v/>
      </c>
    </row>
    <row r="25">
      <c r="A25" s="10" t="n"/>
      <c r="B25" s="10" t="n"/>
      <c r="C25" s="10" t="n"/>
      <c r="D25" s="10" t="n"/>
      <c r="E25" s="16" t="n"/>
      <c r="F25" s="10" t="n"/>
      <c r="G25" s="16" t="n"/>
      <c r="H25" s="16" t="n"/>
      <c r="I25" s="17" t="n"/>
      <c r="J25" s="10" t="n"/>
      <c r="K25" s="18" t="n"/>
      <c r="L25" s="16" t="n"/>
      <c r="M25" s="10" t="n"/>
      <c r="N25" s="15">
        <f>IF(A25="","",IF(J25="",1,IFERROR(INDEX(Stammdaten!$B$11:$B$18,MATCH(J25,Stammdaten!$A$11:$A$18,0)),"")))</f>
        <v/>
      </c>
      <c r="O25" s="19">
        <f>IF(OR(A25="",I25="",N25="",N(N25)=0),"",I25/IF(H25="",1,H25)/IF(G25="",1,G25)/N25)</f>
        <v/>
      </c>
      <c r="P25" s="15">
        <f>IF(B25="","",IFERROR(INDEX(Positionen!$D$6:$D$55,MATCH(B25,Positionen!$A$6:$A$55,0)),""))</f>
        <v/>
      </c>
      <c r="Q25" s="20">
        <f>IF(OR(O25="",P25=""),"",O25*MAX(P25,N(L25)*IF(G25="",1,G25)))</f>
        <v/>
      </c>
      <c r="R25" s="20">
        <f>IF(Q25="","",Q25*N(K25))</f>
        <v/>
      </c>
      <c r="S25" s="14">
        <f>IF(A25="","",TRIM(IF(OR(N25="",N(N25)=0),"Kurs fehlt. ","")&amp;IF(P25="","Pos.-Nr. unbekannt. ","")&amp;IF(AND(E25&lt;&gt;"",P25&lt;&gt;""),IF(E25*IF(G25="",1,G25)&lt;MAX(P25,N(L25)*IF(G25="",1,G25)),"Menge &lt; Abnahmemenge. ",""),"")&amp;IF(AND(L25&lt;&gt;"",P25&lt;&gt;""),IF(L25*IF(G25="",1,G25)&gt;P25,"Mindestabnahme &gt; Bedarf (mit Mindestabnahme gerechnet). ",""),"")&amp;IF(COUNTIFS($A$6:$A$255,A25,$B$6:$B$255,B25)&gt;1,"Doppelte Zeile. ","")))</f>
        <v/>
      </c>
    </row>
    <row r="26">
      <c r="A26" s="10" t="n"/>
      <c r="B26" s="10" t="n"/>
      <c r="C26" s="10" t="n"/>
      <c r="D26" s="10" t="n"/>
      <c r="E26" s="16" t="n"/>
      <c r="F26" s="10" t="n"/>
      <c r="G26" s="16" t="n"/>
      <c r="H26" s="16" t="n"/>
      <c r="I26" s="17" t="n"/>
      <c r="J26" s="10" t="n"/>
      <c r="K26" s="18" t="n"/>
      <c r="L26" s="16" t="n"/>
      <c r="M26" s="10" t="n"/>
      <c r="N26" s="15">
        <f>IF(A26="","",IF(J26="",1,IFERROR(INDEX(Stammdaten!$B$11:$B$18,MATCH(J26,Stammdaten!$A$11:$A$18,0)),"")))</f>
        <v/>
      </c>
      <c r="O26" s="19">
        <f>IF(OR(A26="",I26="",N26="",N(N26)=0),"",I26/IF(H26="",1,H26)/IF(G26="",1,G26)/N26)</f>
        <v/>
      </c>
      <c r="P26" s="15">
        <f>IF(B26="","",IFERROR(INDEX(Positionen!$D$6:$D$55,MATCH(B26,Positionen!$A$6:$A$55,0)),""))</f>
        <v/>
      </c>
      <c r="Q26" s="20">
        <f>IF(OR(O26="",P26=""),"",O26*MAX(P26,N(L26)*IF(G26="",1,G26)))</f>
        <v/>
      </c>
      <c r="R26" s="20">
        <f>IF(Q26="","",Q26*N(K26))</f>
        <v/>
      </c>
      <c r="S26" s="14">
        <f>IF(A26="","",TRIM(IF(OR(N26="",N(N26)=0),"Kurs fehlt. ","")&amp;IF(P26="","Pos.-Nr. unbekannt. ","")&amp;IF(AND(E26&lt;&gt;"",P26&lt;&gt;""),IF(E26*IF(G26="",1,G26)&lt;MAX(P26,N(L26)*IF(G26="",1,G26)),"Menge &lt; Abnahmemenge. ",""),"")&amp;IF(AND(L26&lt;&gt;"",P26&lt;&gt;""),IF(L26*IF(G26="",1,G26)&gt;P26,"Mindestabnahme &gt; Bedarf (mit Mindestabnahme gerechnet). ",""),"")&amp;IF(COUNTIFS($A$6:$A$255,A26,$B$6:$B$255,B26)&gt;1,"Doppelte Zeile. ","")))</f>
        <v/>
      </c>
    </row>
    <row r="27">
      <c r="A27" s="10" t="n"/>
      <c r="B27" s="10" t="n"/>
      <c r="C27" s="10" t="n"/>
      <c r="D27" s="10" t="n"/>
      <c r="E27" s="16" t="n"/>
      <c r="F27" s="10" t="n"/>
      <c r="G27" s="16" t="n"/>
      <c r="H27" s="16" t="n"/>
      <c r="I27" s="17" t="n"/>
      <c r="J27" s="10" t="n"/>
      <c r="K27" s="18" t="n"/>
      <c r="L27" s="16" t="n"/>
      <c r="M27" s="10" t="n"/>
      <c r="N27" s="15">
        <f>IF(A27="","",IF(J27="",1,IFERROR(INDEX(Stammdaten!$B$11:$B$18,MATCH(J27,Stammdaten!$A$11:$A$18,0)),"")))</f>
        <v/>
      </c>
      <c r="O27" s="19">
        <f>IF(OR(A27="",I27="",N27="",N(N27)=0),"",I27/IF(H27="",1,H27)/IF(G27="",1,G27)/N27)</f>
        <v/>
      </c>
      <c r="P27" s="15">
        <f>IF(B27="","",IFERROR(INDEX(Positionen!$D$6:$D$55,MATCH(B27,Positionen!$A$6:$A$55,0)),""))</f>
        <v/>
      </c>
      <c r="Q27" s="20">
        <f>IF(OR(O27="",P27=""),"",O27*MAX(P27,N(L27)*IF(G27="",1,G27)))</f>
        <v/>
      </c>
      <c r="R27" s="20">
        <f>IF(Q27="","",Q27*N(K27))</f>
        <v/>
      </c>
      <c r="S27" s="14">
        <f>IF(A27="","",TRIM(IF(OR(N27="",N(N27)=0),"Kurs fehlt. ","")&amp;IF(P27="","Pos.-Nr. unbekannt. ","")&amp;IF(AND(E27&lt;&gt;"",P27&lt;&gt;""),IF(E27*IF(G27="",1,G27)&lt;MAX(P27,N(L27)*IF(G27="",1,G27)),"Menge &lt; Abnahmemenge. ",""),"")&amp;IF(AND(L27&lt;&gt;"",P27&lt;&gt;""),IF(L27*IF(G27="",1,G27)&gt;P27,"Mindestabnahme &gt; Bedarf (mit Mindestabnahme gerechnet). ",""),"")&amp;IF(COUNTIFS($A$6:$A$255,A27,$B$6:$B$255,B27)&gt;1,"Doppelte Zeile. ","")))</f>
        <v/>
      </c>
    </row>
    <row r="28">
      <c r="A28" s="10" t="n"/>
      <c r="B28" s="10" t="n"/>
      <c r="C28" s="10" t="n"/>
      <c r="D28" s="10" t="n"/>
      <c r="E28" s="16" t="n"/>
      <c r="F28" s="10" t="n"/>
      <c r="G28" s="16" t="n"/>
      <c r="H28" s="16" t="n"/>
      <c r="I28" s="17" t="n"/>
      <c r="J28" s="10" t="n"/>
      <c r="K28" s="18" t="n"/>
      <c r="L28" s="16" t="n"/>
      <c r="M28" s="10" t="n"/>
      <c r="N28" s="15">
        <f>IF(A28="","",IF(J28="",1,IFERROR(INDEX(Stammdaten!$B$11:$B$18,MATCH(J28,Stammdaten!$A$11:$A$18,0)),"")))</f>
        <v/>
      </c>
      <c r="O28" s="19">
        <f>IF(OR(A28="",I28="",N28="",N(N28)=0),"",I28/IF(H28="",1,H28)/IF(G28="",1,G28)/N28)</f>
        <v/>
      </c>
      <c r="P28" s="15">
        <f>IF(B28="","",IFERROR(INDEX(Positionen!$D$6:$D$55,MATCH(B28,Positionen!$A$6:$A$55,0)),""))</f>
        <v/>
      </c>
      <c r="Q28" s="20">
        <f>IF(OR(O28="",P28=""),"",O28*MAX(P28,N(L28)*IF(G28="",1,G28)))</f>
        <v/>
      </c>
      <c r="R28" s="20">
        <f>IF(Q28="","",Q28*N(K28))</f>
        <v/>
      </c>
      <c r="S28" s="14">
        <f>IF(A28="","",TRIM(IF(OR(N28="",N(N28)=0),"Kurs fehlt. ","")&amp;IF(P28="","Pos.-Nr. unbekannt. ","")&amp;IF(AND(E28&lt;&gt;"",P28&lt;&gt;""),IF(E28*IF(G28="",1,G28)&lt;MAX(P28,N(L28)*IF(G28="",1,G28)),"Menge &lt; Abnahmemenge. ",""),"")&amp;IF(AND(L28&lt;&gt;"",P28&lt;&gt;""),IF(L28*IF(G28="",1,G28)&gt;P28,"Mindestabnahme &gt; Bedarf (mit Mindestabnahme gerechnet). ",""),"")&amp;IF(COUNTIFS($A$6:$A$255,A28,$B$6:$B$255,B28)&gt;1,"Doppelte Zeile. ","")))</f>
        <v/>
      </c>
    </row>
    <row r="29">
      <c r="A29" s="10" t="n"/>
      <c r="B29" s="10" t="n"/>
      <c r="C29" s="10" t="n"/>
      <c r="D29" s="10" t="n"/>
      <c r="E29" s="16" t="n"/>
      <c r="F29" s="10" t="n"/>
      <c r="G29" s="16" t="n"/>
      <c r="H29" s="16" t="n"/>
      <c r="I29" s="17" t="n"/>
      <c r="J29" s="10" t="n"/>
      <c r="K29" s="18" t="n"/>
      <c r="L29" s="16" t="n"/>
      <c r="M29" s="10" t="n"/>
      <c r="N29" s="15">
        <f>IF(A29="","",IF(J29="",1,IFERROR(INDEX(Stammdaten!$B$11:$B$18,MATCH(J29,Stammdaten!$A$11:$A$18,0)),"")))</f>
        <v/>
      </c>
      <c r="O29" s="19">
        <f>IF(OR(A29="",I29="",N29="",N(N29)=0),"",I29/IF(H29="",1,H29)/IF(G29="",1,G29)/N29)</f>
        <v/>
      </c>
      <c r="P29" s="15">
        <f>IF(B29="","",IFERROR(INDEX(Positionen!$D$6:$D$55,MATCH(B29,Positionen!$A$6:$A$55,0)),""))</f>
        <v/>
      </c>
      <c r="Q29" s="20">
        <f>IF(OR(O29="",P29=""),"",O29*MAX(P29,N(L29)*IF(G29="",1,G29)))</f>
        <v/>
      </c>
      <c r="R29" s="20">
        <f>IF(Q29="","",Q29*N(K29))</f>
        <v/>
      </c>
      <c r="S29" s="14">
        <f>IF(A29="","",TRIM(IF(OR(N29="",N(N29)=0),"Kurs fehlt. ","")&amp;IF(P29="","Pos.-Nr. unbekannt. ","")&amp;IF(AND(E29&lt;&gt;"",P29&lt;&gt;""),IF(E29*IF(G29="",1,G29)&lt;MAX(P29,N(L29)*IF(G29="",1,G29)),"Menge &lt; Abnahmemenge. ",""),"")&amp;IF(AND(L29&lt;&gt;"",P29&lt;&gt;""),IF(L29*IF(G29="",1,G29)&gt;P29,"Mindestabnahme &gt; Bedarf (mit Mindestabnahme gerechnet). ",""),"")&amp;IF(COUNTIFS($A$6:$A$255,A29,$B$6:$B$255,B29)&gt;1,"Doppelte Zeile. ","")))</f>
        <v/>
      </c>
    </row>
    <row r="30">
      <c r="A30" s="10" t="n"/>
      <c r="B30" s="10" t="n"/>
      <c r="C30" s="10" t="n"/>
      <c r="D30" s="10" t="n"/>
      <c r="E30" s="16" t="n"/>
      <c r="F30" s="10" t="n"/>
      <c r="G30" s="16" t="n"/>
      <c r="H30" s="16" t="n"/>
      <c r="I30" s="17" t="n"/>
      <c r="J30" s="10" t="n"/>
      <c r="K30" s="18" t="n"/>
      <c r="L30" s="16" t="n"/>
      <c r="M30" s="10" t="n"/>
      <c r="N30" s="15">
        <f>IF(A30="","",IF(J30="",1,IFERROR(INDEX(Stammdaten!$B$11:$B$18,MATCH(J30,Stammdaten!$A$11:$A$18,0)),"")))</f>
        <v/>
      </c>
      <c r="O30" s="19">
        <f>IF(OR(A30="",I30="",N30="",N(N30)=0),"",I30/IF(H30="",1,H30)/IF(G30="",1,G30)/N30)</f>
        <v/>
      </c>
      <c r="P30" s="15">
        <f>IF(B30="","",IFERROR(INDEX(Positionen!$D$6:$D$55,MATCH(B30,Positionen!$A$6:$A$55,0)),""))</f>
        <v/>
      </c>
      <c r="Q30" s="20">
        <f>IF(OR(O30="",P30=""),"",O30*MAX(P30,N(L30)*IF(G30="",1,G30)))</f>
        <v/>
      </c>
      <c r="R30" s="20">
        <f>IF(Q30="","",Q30*N(K30))</f>
        <v/>
      </c>
      <c r="S30" s="14">
        <f>IF(A30="","",TRIM(IF(OR(N30="",N(N30)=0),"Kurs fehlt. ","")&amp;IF(P30="","Pos.-Nr. unbekannt. ","")&amp;IF(AND(E30&lt;&gt;"",P30&lt;&gt;""),IF(E30*IF(G30="",1,G30)&lt;MAX(P30,N(L30)*IF(G30="",1,G30)),"Menge &lt; Abnahmemenge. ",""),"")&amp;IF(AND(L30&lt;&gt;"",P30&lt;&gt;""),IF(L30*IF(G30="",1,G30)&gt;P30,"Mindestabnahme &gt; Bedarf (mit Mindestabnahme gerechnet). ",""),"")&amp;IF(COUNTIFS($A$6:$A$255,A30,$B$6:$B$255,B30)&gt;1,"Doppelte Zeile. ","")))</f>
        <v/>
      </c>
    </row>
    <row r="31">
      <c r="A31" s="10" t="n"/>
      <c r="B31" s="10" t="n"/>
      <c r="C31" s="10" t="n"/>
      <c r="D31" s="10" t="n"/>
      <c r="E31" s="16" t="n"/>
      <c r="F31" s="10" t="n"/>
      <c r="G31" s="16" t="n"/>
      <c r="H31" s="16" t="n"/>
      <c r="I31" s="17" t="n"/>
      <c r="J31" s="10" t="n"/>
      <c r="K31" s="18" t="n"/>
      <c r="L31" s="16" t="n"/>
      <c r="M31" s="10" t="n"/>
      <c r="N31" s="15">
        <f>IF(A31="","",IF(J31="",1,IFERROR(INDEX(Stammdaten!$B$11:$B$18,MATCH(J31,Stammdaten!$A$11:$A$18,0)),"")))</f>
        <v/>
      </c>
      <c r="O31" s="19">
        <f>IF(OR(A31="",I31="",N31="",N(N31)=0),"",I31/IF(H31="",1,H31)/IF(G31="",1,G31)/N31)</f>
        <v/>
      </c>
      <c r="P31" s="15">
        <f>IF(B31="","",IFERROR(INDEX(Positionen!$D$6:$D$55,MATCH(B31,Positionen!$A$6:$A$55,0)),""))</f>
        <v/>
      </c>
      <c r="Q31" s="20">
        <f>IF(OR(O31="",P31=""),"",O31*MAX(P31,N(L31)*IF(G31="",1,G31)))</f>
        <v/>
      </c>
      <c r="R31" s="20">
        <f>IF(Q31="","",Q31*N(K31))</f>
        <v/>
      </c>
      <c r="S31" s="14">
        <f>IF(A31="","",TRIM(IF(OR(N31="",N(N31)=0),"Kurs fehlt. ","")&amp;IF(P31="","Pos.-Nr. unbekannt. ","")&amp;IF(AND(E31&lt;&gt;"",P31&lt;&gt;""),IF(E31*IF(G31="",1,G31)&lt;MAX(P31,N(L31)*IF(G31="",1,G31)),"Menge &lt; Abnahmemenge. ",""),"")&amp;IF(AND(L31&lt;&gt;"",P31&lt;&gt;""),IF(L31*IF(G31="",1,G31)&gt;P31,"Mindestabnahme &gt; Bedarf (mit Mindestabnahme gerechnet). ",""),"")&amp;IF(COUNTIFS($A$6:$A$255,A31,$B$6:$B$255,B31)&gt;1,"Doppelte Zeile. ","")))</f>
        <v/>
      </c>
    </row>
    <row r="32">
      <c r="A32" s="10" t="n"/>
      <c r="B32" s="10" t="n"/>
      <c r="C32" s="10" t="n"/>
      <c r="D32" s="10" t="n"/>
      <c r="E32" s="16" t="n"/>
      <c r="F32" s="10" t="n"/>
      <c r="G32" s="16" t="n"/>
      <c r="H32" s="16" t="n"/>
      <c r="I32" s="17" t="n"/>
      <c r="J32" s="10" t="n"/>
      <c r="K32" s="18" t="n"/>
      <c r="L32" s="16" t="n"/>
      <c r="M32" s="10" t="n"/>
      <c r="N32" s="15">
        <f>IF(A32="","",IF(J32="",1,IFERROR(INDEX(Stammdaten!$B$11:$B$18,MATCH(J32,Stammdaten!$A$11:$A$18,0)),"")))</f>
        <v/>
      </c>
      <c r="O32" s="19">
        <f>IF(OR(A32="",I32="",N32="",N(N32)=0),"",I32/IF(H32="",1,H32)/IF(G32="",1,G32)/N32)</f>
        <v/>
      </c>
      <c r="P32" s="15">
        <f>IF(B32="","",IFERROR(INDEX(Positionen!$D$6:$D$55,MATCH(B32,Positionen!$A$6:$A$55,0)),""))</f>
        <v/>
      </c>
      <c r="Q32" s="20">
        <f>IF(OR(O32="",P32=""),"",O32*MAX(P32,N(L32)*IF(G32="",1,G32)))</f>
        <v/>
      </c>
      <c r="R32" s="20">
        <f>IF(Q32="","",Q32*N(K32))</f>
        <v/>
      </c>
      <c r="S32" s="14">
        <f>IF(A32="","",TRIM(IF(OR(N32="",N(N32)=0),"Kurs fehlt. ","")&amp;IF(P32="","Pos.-Nr. unbekannt. ","")&amp;IF(AND(E32&lt;&gt;"",P32&lt;&gt;""),IF(E32*IF(G32="",1,G32)&lt;MAX(P32,N(L32)*IF(G32="",1,G32)),"Menge &lt; Abnahmemenge. ",""),"")&amp;IF(AND(L32&lt;&gt;"",P32&lt;&gt;""),IF(L32*IF(G32="",1,G32)&gt;P32,"Mindestabnahme &gt; Bedarf (mit Mindestabnahme gerechnet). ",""),"")&amp;IF(COUNTIFS($A$6:$A$255,A32,$B$6:$B$255,B32)&gt;1,"Doppelte Zeile. ","")))</f>
        <v/>
      </c>
    </row>
    <row r="33">
      <c r="A33" s="10" t="n"/>
      <c r="B33" s="10" t="n"/>
      <c r="C33" s="10" t="n"/>
      <c r="D33" s="10" t="n"/>
      <c r="E33" s="16" t="n"/>
      <c r="F33" s="10" t="n"/>
      <c r="G33" s="16" t="n"/>
      <c r="H33" s="16" t="n"/>
      <c r="I33" s="17" t="n"/>
      <c r="J33" s="10" t="n"/>
      <c r="K33" s="18" t="n"/>
      <c r="L33" s="16" t="n"/>
      <c r="M33" s="10" t="n"/>
      <c r="N33" s="15">
        <f>IF(A33="","",IF(J33="",1,IFERROR(INDEX(Stammdaten!$B$11:$B$18,MATCH(J33,Stammdaten!$A$11:$A$18,0)),"")))</f>
        <v/>
      </c>
      <c r="O33" s="19">
        <f>IF(OR(A33="",I33="",N33="",N(N33)=0),"",I33/IF(H33="",1,H33)/IF(G33="",1,G33)/N33)</f>
        <v/>
      </c>
      <c r="P33" s="15">
        <f>IF(B33="","",IFERROR(INDEX(Positionen!$D$6:$D$55,MATCH(B33,Positionen!$A$6:$A$55,0)),""))</f>
        <v/>
      </c>
      <c r="Q33" s="20">
        <f>IF(OR(O33="",P33=""),"",O33*MAX(P33,N(L33)*IF(G33="",1,G33)))</f>
        <v/>
      </c>
      <c r="R33" s="20">
        <f>IF(Q33="","",Q33*N(K33))</f>
        <v/>
      </c>
      <c r="S33" s="14">
        <f>IF(A33="","",TRIM(IF(OR(N33="",N(N33)=0),"Kurs fehlt. ","")&amp;IF(P33="","Pos.-Nr. unbekannt. ","")&amp;IF(AND(E33&lt;&gt;"",P33&lt;&gt;""),IF(E33*IF(G33="",1,G33)&lt;MAX(P33,N(L33)*IF(G33="",1,G33)),"Menge &lt; Abnahmemenge. ",""),"")&amp;IF(AND(L33&lt;&gt;"",P33&lt;&gt;""),IF(L33*IF(G33="",1,G33)&gt;P33,"Mindestabnahme &gt; Bedarf (mit Mindestabnahme gerechnet). ",""),"")&amp;IF(COUNTIFS($A$6:$A$255,A33,$B$6:$B$255,B33)&gt;1,"Doppelte Zeile. ","")))</f>
        <v/>
      </c>
    </row>
    <row r="34">
      <c r="A34" s="10" t="n"/>
      <c r="B34" s="10" t="n"/>
      <c r="C34" s="10" t="n"/>
      <c r="D34" s="10" t="n"/>
      <c r="E34" s="16" t="n"/>
      <c r="F34" s="10" t="n"/>
      <c r="G34" s="16" t="n"/>
      <c r="H34" s="16" t="n"/>
      <c r="I34" s="17" t="n"/>
      <c r="J34" s="10" t="n"/>
      <c r="K34" s="18" t="n"/>
      <c r="L34" s="16" t="n"/>
      <c r="M34" s="10" t="n"/>
      <c r="N34" s="15">
        <f>IF(A34="","",IF(J34="",1,IFERROR(INDEX(Stammdaten!$B$11:$B$18,MATCH(J34,Stammdaten!$A$11:$A$18,0)),"")))</f>
        <v/>
      </c>
      <c r="O34" s="19">
        <f>IF(OR(A34="",I34="",N34="",N(N34)=0),"",I34/IF(H34="",1,H34)/IF(G34="",1,G34)/N34)</f>
        <v/>
      </c>
      <c r="P34" s="15">
        <f>IF(B34="","",IFERROR(INDEX(Positionen!$D$6:$D$55,MATCH(B34,Positionen!$A$6:$A$55,0)),""))</f>
        <v/>
      </c>
      <c r="Q34" s="20">
        <f>IF(OR(O34="",P34=""),"",O34*MAX(P34,N(L34)*IF(G34="",1,G34)))</f>
        <v/>
      </c>
      <c r="R34" s="20">
        <f>IF(Q34="","",Q34*N(K34))</f>
        <v/>
      </c>
      <c r="S34" s="14">
        <f>IF(A34="","",TRIM(IF(OR(N34="",N(N34)=0),"Kurs fehlt. ","")&amp;IF(P34="","Pos.-Nr. unbekannt. ","")&amp;IF(AND(E34&lt;&gt;"",P34&lt;&gt;""),IF(E34*IF(G34="",1,G34)&lt;MAX(P34,N(L34)*IF(G34="",1,G34)),"Menge &lt; Abnahmemenge. ",""),"")&amp;IF(AND(L34&lt;&gt;"",P34&lt;&gt;""),IF(L34*IF(G34="",1,G34)&gt;P34,"Mindestabnahme &gt; Bedarf (mit Mindestabnahme gerechnet). ",""),"")&amp;IF(COUNTIFS($A$6:$A$255,A34,$B$6:$B$255,B34)&gt;1,"Doppelte Zeile. ","")))</f>
        <v/>
      </c>
    </row>
    <row r="35">
      <c r="A35" s="10" t="n"/>
      <c r="B35" s="10" t="n"/>
      <c r="C35" s="10" t="n"/>
      <c r="D35" s="10" t="n"/>
      <c r="E35" s="16" t="n"/>
      <c r="F35" s="10" t="n"/>
      <c r="G35" s="16" t="n"/>
      <c r="H35" s="16" t="n"/>
      <c r="I35" s="17" t="n"/>
      <c r="J35" s="10" t="n"/>
      <c r="K35" s="18" t="n"/>
      <c r="L35" s="16" t="n"/>
      <c r="M35" s="10" t="n"/>
      <c r="N35" s="15">
        <f>IF(A35="","",IF(J35="",1,IFERROR(INDEX(Stammdaten!$B$11:$B$18,MATCH(J35,Stammdaten!$A$11:$A$18,0)),"")))</f>
        <v/>
      </c>
      <c r="O35" s="19">
        <f>IF(OR(A35="",I35="",N35="",N(N35)=0),"",I35/IF(H35="",1,H35)/IF(G35="",1,G35)/N35)</f>
        <v/>
      </c>
      <c r="P35" s="15">
        <f>IF(B35="","",IFERROR(INDEX(Positionen!$D$6:$D$55,MATCH(B35,Positionen!$A$6:$A$55,0)),""))</f>
        <v/>
      </c>
      <c r="Q35" s="20">
        <f>IF(OR(O35="",P35=""),"",O35*MAX(P35,N(L35)*IF(G35="",1,G35)))</f>
        <v/>
      </c>
      <c r="R35" s="20">
        <f>IF(Q35="","",Q35*N(K35))</f>
        <v/>
      </c>
      <c r="S35" s="14">
        <f>IF(A35="","",TRIM(IF(OR(N35="",N(N35)=0),"Kurs fehlt. ","")&amp;IF(P35="","Pos.-Nr. unbekannt. ","")&amp;IF(AND(E35&lt;&gt;"",P35&lt;&gt;""),IF(E35*IF(G35="",1,G35)&lt;MAX(P35,N(L35)*IF(G35="",1,G35)),"Menge &lt; Abnahmemenge. ",""),"")&amp;IF(AND(L35&lt;&gt;"",P35&lt;&gt;""),IF(L35*IF(G35="",1,G35)&gt;P35,"Mindestabnahme &gt; Bedarf (mit Mindestabnahme gerechnet). ",""),"")&amp;IF(COUNTIFS($A$6:$A$255,A35,$B$6:$B$255,B35)&gt;1,"Doppelte Zeile. ","")))</f>
        <v/>
      </c>
    </row>
    <row r="36">
      <c r="A36" s="10" t="n"/>
      <c r="B36" s="10" t="n"/>
      <c r="C36" s="10" t="n"/>
      <c r="D36" s="10" t="n"/>
      <c r="E36" s="16" t="n"/>
      <c r="F36" s="10" t="n"/>
      <c r="G36" s="16" t="n"/>
      <c r="H36" s="16" t="n"/>
      <c r="I36" s="17" t="n"/>
      <c r="J36" s="10" t="n"/>
      <c r="K36" s="18" t="n"/>
      <c r="L36" s="16" t="n"/>
      <c r="M36" s="10" t="n"/>
      <c r="N36" s="15">
        <f>IF(A36="","",IF(J36="",1,IFERROR(INDEX(Stammdaten!$B$11:$B$18,MATCH(J36,Stammdaten!$A$11:$A$18,0)),"")))</f>
        <v/>
      </c>
      <c r="O36" s="19">
        <f>IF(OR(A36="",I36="",N36="",N(N36)=0),"",I36/IF(H36="",1,H36)/IF(G36="",1,G36)/N36)</f>
        <v/>
      </c>
      <c r="P36" s="15">
        <f>IF(B36="","",IFERROR(INDEX(Positionen!$D$6:$D$55,MATCH(B36,Positionen!$A$6:$A$55,0)),""))</f>
        <v/>
      </c>
      <c r="Q36" s="20">
        <f>IF(OR(O36="",P36=""),"",O36*MAX(P36,N(L36)*IF(G36="",1,G36)))</f>
        <v/>
      </c>
      <c r="R36" s="20">
        <f>IF(Q36="","",Q36*N(K36))</f>
        <v/>
      </c>
      <c r="S36" s="14">
        <f>IF(A36="","",TRIM(IF(OR(N36="",N(N36)=0),"Kurs fehlt. ","")&amp;IF(P36="","Pos.-Nr. unbekannt. ","")&amp;IF(AND(E36&lt;&gt;"",P36&lt;&gt;""),IF(E36*IF(G36="",1,G36)&lt;MAX(P36,N(L36)*IF(G36="",1,G36)),"Menge &lt; Abnahmemenge. ",""),"")&amp;IF(AND(L36&lt;&gt;"",P36&lt;&gt;""),IF(L36*IF(G36="",1,G36)&gt;P36,"Mindestabnahme &gt; Bedarf (mit Mindestabnahme gerechnet). ",""),"")&amp;IF(COUNTIFS($A$6:$A$255,A36,$B$6:$B$255,B36)&gt;1,"Doppelte Zeile. ","")))</f>
        <v/>
      </c>
    </row>
    <row r="37">
      <c r="A37" s="10" t="n"/>
      <c r="B37" s="10" t="n"/>
      <c r="C37" s="10" t="n"/>
      <c r="D37" s="10" t="n"/>
      <c r="E37" s="16" t="n"/>
      <c r="F37" s="10" t="n"/>
      <c r="G37" s="16" t="n"/>
      <c r="H37" s="16" t="n"/>
      <c r="I37" s="17" t="n"/>
      <c r="J37" s="10" t="n"/>
      <c r="K37" s="18" t="n"/>
      <c r="L37" s="16" t="n"/>
      <c r="M37" s="10" t="n"/>
      <c r="N37" s="15">
        <f>IF(A37="","",IF(J37="",1,IFERROR(INDEX(Stammdaten!$B$11:$B$18,MATCH(J37,Stammdaten!$A$11:$A$18,0)),"")))</f>
        <v/>
      </c>
      <c r="O37" s="19">
        <f>IF(OR(A37="",I37="",N37="",N(N37)=0),"",I37/IF(H37="",1,H37)/IF(G37="",1,G37)/N37)</f>
        <v/>
      </c>
      <c r="P37" s="15">
        <f>IF(B37="","",IFERROR(INDEX(Positionen!$D$6:$D$55,MATCH(B37,Positionen!$A$6:$A$55,0)),""))</f>
        <v/>
      </c>
      <c r="Q37" s="20">
        <f>IF(OR(O37="",P37=""),"",O37*MAX(P37,N(L37)*IF(G37="",1,G37)))</f>
        <v/>
      </c>
      <c r="R37" s="20">
        <f>IF(Q37="","",Q37*N(K37))</f>
        <v/>
      </c>
      <c r="S37" s="14">
        <f>IF(A37="","",TRIM(IF(OR(N37="",N(N37)=0),"Kurs fehlt. ","")&amp;IF(P37="","Pos.-Nr. unbekannt. ","")&amp;IF(AND(E37&lt;&gt;"",P37&lt;&gt;""),IF(E37*IF(G37="",1,G37)&lt;MAX(P37,N(L37)*IF(G37="",1,G37)),"Menge &lt; Abnahmemenge. ",""),"")&amp;IF(AND(L37&lt;&gt;"",P37&lt;&gt;""),IF(L37*IF(G37="",1,G37)&gt;P37,"Mindestabnahme &gt; Bedarf (mit Mindestabnahme gerechnet). ",""),"")&amp;IF(COUNTIFS($A$6:$A$255,A37,$B$6:$B$255,B37)&gt;1,"Doppelte Zeile. ","")))</f>
        <v/>
      </c>
    </row>
    <row r="38">
      <c r="A38" s="10" t="n"/>
      <c r="B38" s="10" t="n"/>
      <c r="C38" s="10" t="n"/>
      <c r="D38" s="10" t="n"/>
      <c r="E38" s="16" t="n"/>
      <c r="F38" s="10" t="n"/>
      <c r="G38" s="16" t="n"/>
      <c r="H38" s="16" t="n"/>
      <c r="I38" s="17" t="n"/>
      <c r="J38" s="10" t="n"/>
      <c r="K38" s="18" t="n"/>
      <c r="L38" s="16" t="n"/>
      <c r="M38" s="10" t="n"/>
      <c r="N38" s="15">
        <f>IF(A38="","",IF(J38="",1,IFERROR(INDEX(Stammdaten!$B$11:$B$18,MATCH(J38,Stammdaten!$A$11:$A$18,0)),"")))</f>
        <v/>
      </c>
      <c r="O38" s="19">
        <f>IF(OR(A38="",I38="",N38="",N(N38)=0),"",I38/IF(H38="",1,H38)/IF(G38="",1,G38)/N38)</f>
        <v/>
      </c>
      <c r="P38" s="15">
        <f>IF(B38="","",IFERROR(INDEX(Positionen!$D$6:$D$55,MATCH(B38,Positionen!$A$6:$A$55,0)),""))</f>
        <v/>
      </c>
      <c r="Q38" s="20">
        <f>IF(OR(O38="",P38=""),"",O38*MAX(P38,N(L38)*IF(G38="",1,G38)))</f>
        <v/>
      </c>
      <c r="R38" s="20">
        <f>IF(Q38="","",Q38*N(K38))</f>
        <v/>
      </c>
      <c r="S38" s="14">
        <f>IF(A38="","",TRIM(IF(OR(N38="",N(N38)=0),"Kurs fehlt. ","")&amp;IF(P38="","Pos.-Nr. unbekannt. ","")&amp;IF(AND(E38&lt;&gt;"",P38&lt;&gt;""),IF(E38*IF(G38="",1,G38)&lt;MAX(P38,N(L38)*IF(G38="",1,G38)),"Menge &lt; Abnahmemenge. ",""),"")&amp;IF(AND(L38&lt;&gt;"",P38&lt;&gt;""),IF(L38*IF(G38="",1,G38)&gt;P38,"Mindestabnahme &gt; Bedarf (mit Mindestabnahme gerechnet). ",""),"")&amp;IF(COUNTIFS($A$6:$A$255,A38,$B$6:$B$255,B38)&gt;1,"Doppelte Zeile. ","")))</f>
        <v/>
      </c>
    </row>
    <row r="39">
      <c r="A39" s="10" t="n"/>
      <c r="B39" s="10" t="n"/>
      <c r="C39" s="10" t="n"/>
      <c r="D39" s="10" t="n"/>
      <c r="E39" s="16" t="n"/>
      <c r="F39" s="10" t="n"/>
      <c r="G39" s="16" t="n"/>
      <c r="H39" s="16" t="n"/>
      <c r="I39" s="17" t="n"/>
      <c r="J39" s="10" t="n"/>
      <c r="K39" s="18" t="n"/>
      <c r="L39" s="16" t="n"/>
      <c r="M39" s="10" t="n"/>
      <c r="N39" s="15">
        <f>IF(A39="","",IF(J39="",1,IFERROR(INDEX(Stammdaten!$B$11:$B$18,MATCH(J39,Stammdaten!$A$11:$A$18,0)),"")))</f>
        <v/>
      </c>
      <c r="O39" s="19">
        <f>IF(OR(A39="",I39="",N39="",N(N39)=0),"",I39/IF(H39="",1,H39)/IF(G39="",1,G39)/N39)</f>
        <v/>
      </c>
      <c r="P39" s="15">
        <f>IF(B39="","",IFERROR(INDEX(Positionen!$D$6:$D$55,MATCH(B39,Positionen!$A$6:$A$55,0)),""))</f>
        <v/>
      </c>
      <c r="Q39" s="20">
        <f>IF(OR(O39="",P39=""),"",O39*MAX(P39,N(L39)*IF(G39="",1,G39)))</f>
        <v/>
      </c>
      <c r="R39" s="20">
        <f>IF(Q39="","",Q39*N(K39))</f>
        <v/>
      </c>
      <c r="S39" s="14">
        <f>IF(A39="","",TRIM(IF(OR(N39="",N(N39)=0),"Kurs fehlt. ","")&amp;IF(P39="","Pos.-Nr. unbekannt. ","")&amp;IF(AND(E39&lt;&gt;"",P39&lt;&gt;""),IF(E39*IF(G39="",1,G39)&lt;MAX(P39,N(L39)*IF(G39="",1,G39)),"Menge &lt; Abnahmemenge. ",""),"")&amp;IF(AND(L39&lt;&gt;"",P39&lt;&gt;""),IF(L39*IF(G39="",1,G39)&gt;P39,"Mindestabnahme &gt; Bedarf (mit Mindestabnahme gerechnet). ",""),"")&amp;IF(COUNTIFS($A$6:$A$255,A39,$B$6:$B$255,B39)&gt;1,"Doppelte Zeile. ","")))</f>
        <v/>
      </c>
    </row>
    <row r="40">
      <c r="A40" s="10" t="n"/>
      <c r="B40" s="10" t="n"/>
      <c r="C40" s="10" t="n"/>
      <c r="D40" s="10" t="n"/>
      <c r="E40" s="16" t="n"/>
      <c r="F40" s="10" t="n"/>
      <c r="G40" s="16" t="n"/>
      <c r="H40" s="16" t="n"/>
      <c r="I40" s="17" t="n"/>
      <c r="J40" s="10" t="n"/>
      <c r="K40" s="18" t="n"/>
      <c r="L40" s="16" t="n"/>
      <c r="M40" s="10" t="n"/>
      <c r="N40" s="15">
        <f>IF(A40="","",IF(J40="",1,IFERROR(INDEX(Stammdaten!$B$11:$B$18,MATCH(J40,Stammdaten!$A$11:$A$18,0)),"")))</f>
        <v/>
      </c>
      <c r="O40" s="19">
        <f>IF(OR(A40="",I40="",N40="",N(N40)=0),"",I40/IF(H40="",1,H40)/IF(G40="",1,G40)/N40)</f>
        <v/>
      </c>
      <c r="P40" s="15">
        <f>IF(B40="","",IFERROR(INDEX(Positionen!$D$6:$D$55,MATCH(B40,Positionen!$A$6:$A$55,0)),""))</f>
        <v/>
      </c>
      <c r="Q40" s="20">
        <f>IF(OR(O40="",P40=""),"",O40*MAX(P40,N(L40)*IF(G40="",1,G40)))</f>
        <v/>
      </c>
      <c r="R40" s="20">
        <f>IF(Q40="","",Q40*N(K40))</f>
        <v/>
      </c>
      <c r="S40" s="14">
        <f>IF(A40="","",TRIM(IF(OR(N40="",N(N40)=0),"Kurs fehlt. ","")&amp;IF(P40="","Pos.-Nr. unbekannt. ","")&amp;IF(AND(E40&lt;&gt;"",P40&lt;&gt;""),IF(E40*IF(G40="",1,G40)&lt;MAX(P40,N(L40)*IF(G40="",1,G40)),"Menge &lt; Abnahmemenge. ",""),"")&amp;IF(AND(L40&lt;&gt;"",P40&lt;&gt;""),IF(L40*IF(G40="",1,G40)&gt;P40,"Mindestabnahme &gt; Bedarf (mit Mindestabnahme gerechnet). ",""),"")&amp;IF(COUNTIFS($A$6:$A$255,A40,$B$6:$B$255,B40)&gt;1,"Doppelte Zeile. ","")))</f>
        <v/>
      </c>
    </row>
    <row r="41">
      <c r="A41" s="10" t="n"/>
      <c r="B41" s="10" t="n"/>
      <c r="C41" s="10" t="n"/>
      <c r="D41" s="10" t="n"/>
      <c r="E41" s="16" t="n"/>
      <c r="F41" s="10" t="n"/>
      <c r="G41" s="16" t="n"/>
      <c r="H41" s="16" t="n"/>
      <c r="I41" s="17" t="n"/>
      <c r="J41" s="10" t="n"/>
      <c r="K41" s="18" t="n"/>
      <c r="L41" s="16" t="n"/>
      <c r="M41" s="10" t="n"/>
      <c r="N41" s="15">
        <f>IF(A41="","",IF(J41="",1,IFERROR(INDEX(Stammdaten!$B$11:$B$18,MATCH(J41,Stammdaten!$A$11:$A$18,0)),"")))</f>
        <v/>
      </c>
      <c r="O41" s="19">
        <f>IF(OR(A41="",I41="",N41="",N(N41)=0),"",I41/IF(H41="",1,H41)/IF(G41="",1,G41)/N41)</f>
        <v/>
      </c>
      <c r="P41" s="15">
        <f>IF(B41="","",IFERROR(INDEX(Positionen!$D$6:$D$55,MATCH(B41,Positionen!$A$6:$A$55,0)),""))</f>
        <v/>
      </c>
      <c r="Q41" s="20">
        <f>IF(OR(O41="",P41=""),"",O41*MAX(P41,N(L41)*IF(G41="",1,G41)))</f>
        <v/>
      </c>
      <c r="R41" s="20">
        <f>IF(Q41="","",Q41*N(K41))</f>
        <v/>
      </c>
      <c r="S41" s="14">
        <f>IF(A41="","",TRIM(IF(OR(N41="",N(N41)=0),"Kurs fehlt. ","")&amp;IF(P41="","Pos.-Nr. unbekannt. ","")&amp;IF(AND(E41&lt;&gt;"",P41&lt;&gt;""),IF(E41*IF(G41="",1,G41)&lt;MAX(P41,N(L41)*IF(G41="",1,G41)),"Menge &lt; Abnahmemenge. ",""),"")&amp;IF(AND(L41&lt;&gt;"",P41&lt;&gt;""),IF(L41*IF(G41="",1,G41)&gt;P41,"Mindestabnahme &gt; Bedarf (mit Mindestabnahme gerechnet). ",""),"")&amp;IF(COUNTIFS($A$6:$A$255,A41,$B$6:$B$255,B41)&gt;1,"Doppelte Zeile. ","")))</f>
        <v/>
      </c>
    </row>
    <row r="42">
      <c r="A42" s="10" t="n"/>
      <c r="B42" s="10" t="n"/>
      <c r="C42" s="10" t="n"/>
      <c r="D42" s="10" t="n"/>
      <c r="E42" s="16" t="n"/>
      <c r="F42" s="10" t="n"/>
      <c r="G42" s="16" t="n"/>
      <c r="H42" s="16" t="n"/>
      <c r="I42" s="17" t="n"/>
      <c r="J42" s="10" t="n"/>
      <c r="K42" s="18" t="n"/>
      <c r="L42" s="16" t="n"/>
      <c r="M42" s="10" t="n"/>
      <c r="N42" s="15">
        <f>IF(A42="","",IF(J42="",1,IFERROR(INDEX(Stammdaten!$B$11:$B$18,MATCH(J42,Stammdaten!$A$11:$A$18,0)),"")))</f>
        <v/>
      </c>
      <c r="O42" s="19">
        <f>IF(OR(A42="",I42="",N42="",N(N42)=0),"",I42/IF(H42="",1,H42)/IF(G42="",1,G42)/N42)</f>
        <v/>
      </c>
      <c r="P42" s="15">
        <f>IF(B42="","",IFERROR(INDEX(Positionen!$D$6:$D$55,MATCH(B42,Positionen!$A$6:$A$55,0)),""))</f>
        <v/>
      </c>
      <c r="Q42" s="20">
        <f>IF(OR(O42="",P42=""),"",O42*MAX(P42,N(L42)*IF(G42="",1,G42)))</f>
        <v/>
      </c>
      <c r="R42" s="20">
        <f>IF(Q42="","",Q42*N(K42))</f>
        <v/>
      </c>
      <c r="S42" s="14">
        <f>IF(A42="","",TRIM(IF(OR(N42="",N(N42)=0),"Kurs fehlt. ","")&amp;IF(P42="","Pos.-Nr. unbekannt. ","")&amp;IF(AND(E42&lt;&gt;"",P42&lt;&gt;""),IF(E42*IF(G42="",1,G42)&lt;MAX(P42,N(L42)*IF(G42="",1,G42)),"Menge &lt; Abnahmemenge. ",""),"")&amp;IF(AND(L42&lt;&gt;"",P42&lt;&gt;""),IF(L42*IF(G42="",1,G42)&gt;P42,"Mindestabnahme &gt; Bedarf (mit Mindestabnahme gerechnet). ",""),"")&amp;IF(COUNTIFS($A$6:$A$255,A42,$B$6:$B$255,B42)&gt;1,"Doppelte Zeile. ","")))</f>
        <v/>
      </c>
    </row>
    <row r="43">
      <c r="A43" s="10" t="n"/>
      <c r="B43" s="10" t="n"/>
      <c r="C43" s="10" t="n"/>
      <c r="D43" s="10" t="n"/>
      <c r="E43" s="16" t="n"/>
      <c r="F43" s="10" t="n"/>
      <c r="G43" s="16" t="n"/>
      <c r="H43" s="16" t="n"/>
      <c r="I43" s="17" t="n"/>
      <c r="J43" s="10" t="n"/>
      <c r="K43" s="18" t="n"/>
      <c r="L43" s="16" t="n"/>
      <c r="M43" s="10" t="n"/>
      <c r="N43" s="15">
        <f>IF(A43="","",IF(J43="",1,IFERROR(INDEX(Stammdaten!$B$11:$B$18,MATCH(J43,Stammdaten!$A$11:$A$18,0)),"")))</f>
        <v/>
      </c>
      <c r="O43" s="19">
        <f>IF(OR(A43="",I43="",N43="",N(N43)=0),"",I43/IF(H43="",1,H43)/IF(G43="",1,G43)/N43)</f>
        <v/>
      </c>
      <c r="P43" s="15">
        <f>IF(B43="","",IFERROR(INDEX(Positionen!$D$6:$D$55,MATCH(B43,Positionen!$A$6:$A$55,0)),""))</f>
        <v/>
      </c>
      <c r="Q43" s="20">
        <f>IF(OR(O43="",P43=""),"",O43*MAX(P43,N(L43)*IF(G43="",1,G43)))</f>
        <v/>
      </c>
      <c r="R43" s="20">
        <f>IF(Q43="","",Q43*N(K43))</f>
        <v/>
      </c>
      <c r="S43" s="14">
        <f>IF(A43="","",TRIM(IF(OR(N43="",N(N43)=0),"Kurs fehlt. ","")&amp;IF(P43="","Pos.-Nr. unbekannt. ","")&amp;IF(AND(E43&lt;&gt;"",P43&lt;&gt;""),IF(E43*IF(G43="",1,G43)&lt;MAX(P43,N(L43)*IF(G43="",1,G43)),"Menge &lt; Abnahmemenge. ",""),"")&amp;IF(AND(L43&lt;&gt;"",P43&lt;&gt;""),IF(L43*IF(G43="",1,G43)&gt;P43,"Mindestabnahme &gt; Bedarf (mit Mindestabnahme gerechnet). ",""),"")&amp;IF(COUNTIFS($A$6:$A$255,A43,$B$6:$B$255,B43)&gt;1,"Doppelte Zeile. ","")))</f>
        <v/>
      </c>
    </row>
    <row r="44">
      <c r="A44" s="10" t="n"/>
      <c r="B44" s="10" t="n"/>
      <c r="C44" s="10" t="n"/>
      <c r="D44" s="10" t="n"/>
      <c r="E44" s="16" t="n"/>
      <c r="F44" s="10" t="n"/>
      <c r="G44" s="16" t="n"/>
      <c r="H44" s="16" t="n"/>
      <c r="I44" s="17" t="n"/>
      <c r="J44" s="10" t="n"/>
      <c r="K44" s="18" t="n"/>
      <c r="L44" s="16" t="n"/>
      <c r="M44" s="10" t="n"/>
      <c r="N44" s="15">
        <f>IF(A44="","",IF(J44="",1,IFERROR(INDEX(Stammdaten!$B$11:$B$18,MATCH(J44,Stammdaten!$A$11:$A$18,0)),"")))</f>
        <v/>
      </c>
      <c r="O44" s="19">
        <f>IF(OR(A44="",I44="",N44="",N(N44)=0),"",I44/IF(H44="",1,H44)/IF(G44="",1,G44)/N44)</f>
        <v/>
      </c>
      <c r="P44" s="15">
        <f>IF(B44="","",IFERROR(INDEX(Positionen!$D$6:$D$55,MATCH(B44,Positionen!$A$6:$A$55,0)),""))</f>
        <v/>
      </c>
      <c r="Q44" s="20">
        <f>IF(OR(O44="",P44=""),"",O44*MAX(P44,N(L44)*IF(G44="",1,G44)))</f>
        <v/>
      </c>
      <c r="R44" s="20">
        <f>IF(Q44="","",Q44*N(K44))</f>
        <v/>
      </c>
      <c r="S44" s="14">
        <f>IF(A44="","",TRIM(IF(OR(N44="",N(N44)=0),"Kurs fehlt. ","")&amp;IF(P44="","Pos.-Nr. unbekannt. ","")&amp;IF(AND(E44&lt;&gt;"",P44&lt;&gt;""),IF(E44*IF(G44="",1,G44)&lt;MAX(P44,N(L44)*IF(G44="",1,G44)),"Menge &lt; Abnahmemenge. ",""),"")&amp;IF(AND(L44&lt;&gt;"",P44&lt;&gt;""),IF(L44*IF(G44="",1,G44)&gt;P44,"Mindestabnahme &gt; Bedarf (mit Mindestabnahme gerechnet). ",""),"")&amp;IF(COUNTIFS($A$6:$A$255,A44,$B$6:$B$255,B44)&gt;1,"Doppelte Zeile. ","")))</f>
        <v/>
      </c>
    </row>
    <row r="45">
      <c r="A45" s="10" t="n"/>
      <c r="B45" s="10" t="n"/>
      <c r="C45" s="10" t="n"/>
      <c r="D45" s="10" t="n"/>
      <c r="E45" s="16" t="n"/>
      <c r="F45" s="10" t="n"/>
      <c r="G45" s="16" t="n"/>
      <c r="H45" s="16" t="n"/>
      <c r="I45" s="17" t="n"/>
      <c r="J45" s="10" t="n"/>
      <c r="K45" s="18" t="n"/>
      <c r="L45" s="16" t="n"/>
      <c r="M45" s="10" t="n"/>
      <c r="N45" s="15">
        <f>IF(A45="","",IF(J45="",1,IFERROR(INDEX(Stammdaten!$B$11:$B$18,MATCH(J45,Stammdaten!$A$11:$A$18,0)),"")))</f>
        <v/>
      </c>
      <c r="O45" s="19">
        <f>IF(OR(A45="",I45="",N45="",N(N45)=0),"",I45/IF(H45="",1,H45)/IF(G45="",1,G45)/N45)</f>
        <v/>
      </c>
      <c r="P45" s="15">
        <f>IF(B45="","",IFERROR(INDEX(Positionen!$D$6:$D$55,MATCH(B45,Positionen!$A$6:$A$55,0)),""))</f>
        <v/>
      </c>
      <c r="Q45" s="20">
        <f>IF(OR(O45="",P45=""),"",O45*MAX(P45,N(L45)*IF(G45="",1,G45)))</f>
        <v/>
      </c>
      <c r="R45" s="20">
        <f>IF(Q45="","",Q45*N(K45))</f>
        <v/>
      </c>
      <c r="S45" s="14">
        <f>IF(A45="","",TRIM(IF(OR(N45="",N(N45)=0),"Kurs fehlt. ","")&amp;IF(P45="","Pos.-Nr. unbekannt. ","")&amp;IF(AND(E45&lt;&gt;"",P45&lt;&gt;""),IF(E45*IF(G45="",1,G45)&lt;MAX(P45,N(L45)*IF(G45="",1,G45)),"Menge &lt; Abnahmemenge. ",""),"")&amp;IF(AND(L45&lt;&gt;"",P45&lt;&gt;""),IF(L45*IF(G45="",1,G45)&gt;P45,"Mindestabnahme &gt; Bedarf (mit Mindestabnahme gerechnet). ",""),"")&amp;IF(COUNTIFS($A$6:$A$255,A45,$B$6:$B$255,B45)&gt;1,"Doppelte Zeile. ","")))</f>
        <v/>
      </c>
    </row>
    <row r="46">
      <c r="A46" s="10" t="n"/>
      <c r="B46" s="10" t="n"/>
      <c r="C46" s="10" t="n"/>
      <c r="D46" s="10" t="n"/>
      <c r="E46" s="16" t="n"/>
      <c r="F46" s="10" t="n"/>
      <c r="G46" s="16" t="n"/>
      <c r="H46" s="16" t="n"/>
      <c r="I46" s="17" t="n"/>
      <c r="J46" s="10" t="n"/>
      <c r="K46" s="18" t="n"/>
      <c r="L46" s="16" t="n"/>
      <c r="M46" s="10" t="n"/>
      <c r="N46" s="15">
        <f>IF(A46="","",IF(J46="",1,IFERROR(INDEX(Stammdaten!$B$11:$B$18,MATCH(J46,Stammdaten!$A$11:$A$18,0)),"")))</f>
        <v/>
      </c>
      <c r="O46" s="19">
        <f>IF(OR(A46="",I46="",N46="",N(N46)=0),"",I46/IF(H46="",1,H46)/IF(G46="",1,G46)/N46)</f>
        <v/>
      </c>
      <c r="P46" s="15">
        <f>IF(B46="","",IFERROR(INDEX(Positionen!$D$6:$D$55,MATCH(B46,Positionen!$A$6:$A$55,0)),""))</f>
        <v/>
      </c>
      <c r="Q46" s="20">
        <f>IF(OR(O46="",P46=""),"",O46*MAX(P46,N(L46)*IF(G46="",1,G46)))</f>
        <v/>
      </c>
      <c r="R46" s="20">
        <f>IF(Q46="","",Q46*N(K46))</f>
        <v/>
      </c>
      <c r="S46" s="14">
        <f>IF(A46="","",TRIM(IF(OR(N46="",N(N46)=0),"Kurs fehlt. ","")&amp;IF(P46="","Pos.-Nr. unbekannt. ","")&amp;IF(AND(E46&lt;&gt;"",P46&lt;&gt;""),IF(E46*IF(G46="",1,G46)&lt;MAX(P46,N(L46)*IF(G46="",1,G46)),"Menge &lt; Abnahmemenge. ",""),"")&amp;IF(AND(L46&lt;&gt;"",P46&lt;&gt;""),IF(L46*IF(G46="",1,G46)&gt;P46,"Mindestabnahme &gt; Bedarf (mit Mindestabnahme gerechnet). ",""),"")&amp;IF(COUNTIFS($A$6:$A$255,A46,$B$6:$B$255,B46)&gt;1,"Doppelte Zeile. ","")))</f>
        <v/>
      </c>
    </row>
    <row r="47">
      <c r="A47" s="10" t="n"/>
      <c r="B47" s="10" t="n"/>
      <c r="C47" s="10" t="n"/>
      <c r="D47" s="10" t="n"/>
      <c r="E47" s="16" t="n"/>
      <c r="F47" s="10" t="n"/>
      <c r="G47" s="16" t="n"/>
      <c r="H47" s="16" t="n"/>
      <c r="I47" s="17" t="n"/>
      <c r="J47" s="10" t="n"/>
      <c r="K47" s="18" t="n"/>
      <c r="L47" s="16" t="n"/>
      <c r="M47" s="10" t="n"/>
      <c r="N47" s="15">
        <f>IF(A47="","",IF(J47="",1,IFERROR(INDEX(Stammdaten!$B$11:$B$18,MATCH(J47,Stammdaten!$A$11:$A$18,0)),"")))</f>
        <v/>
      </c>
      <c r="O47" s="19">
        <f>IF(OR(A47="",I47="",N47="",N(N47)=0),"",I47/IF(H47="",1,H47)/IF(G47="",1,G47)/N47)</f>
        <v/>
      </c>
      <c r="P47" s="15">
        <f>IF(B47="","",IFERROR(INDEX(Positionen!$D$6:$D$55,MATCH(B47,Positionen!$A$6:$A$55,0)),""))</f>
        <v/>
      </c>
      <c r="Q47" s="20">
        <f>IF(OR(O47="",P47=""),"",O47*MAX(P47,N(L47)*IF(G47="",1,G47)))</f>
        <v/>
      </c>
      <c r="R47" s="20">
        <f>IF(Q47="","",Q47*N(K47))</f>
        <v/>
      </c>
      <c r="S47" s="14">
        <f>IF(A47="","",TRIM(IF(OR(N47="",N(N47)=0),"Kurs fehlt. ","")&amp;IF(P47="","Pos.-Nr. unbekannt. ","")&amp;IF(AND(E47&lt;&gt;"",P47&lt;&gt;""),IF(E47*IF(G47="",1,G47)&lt;MAX(P47,N(L47)*IF(G47="",1,G47)),"Menge &lt; Abnahmemenge. ",""),"")&amp;IF(AND(L47&lt;&gt;"",P47&lt;&gt;""),IF(L47*IF(G47="",1,G47)&gt;P47,"Mindestabnahme &gt; Bedarf (mit Mindestabnahme gerechnet). ",""),"")&amp;IF(COUNTIFS($A$6:$A$255,A47,$B$6:$B$255,B47)&gt;1,"Doppelte Zeile. ","")))</f>
        <v/>
      </c>
    </row>
    <row r="48">
      <c r="A48" s="10" t="n"/>
      <c r="B48" s="10" t="n"/>
      <c r="C48" s="10" t="n"/>
      <c r="D48" s="10" t="n"/>
      <c r="E48" s="16" t="n"/>
      <c r="F48" s="10" t="n"/>
      <c r="G48" s="16" t="n"/>
      <c r="H48" s="16" t="n"/>
      <c r="I48" s="17" t="n"/>
      <c r="J48" s="10" t="n"/>
      <c r="K48" s="18" t="n"/>
      <c r="L48" s="16" t="n"/>
      <c r="M48" s="10" t="n"/>
      <c r="N48" s="15">
        <f>IF(A48="","",IF(J48="",1,IFERROR(INDEX(Stammdaten!$B$11:$B$18,MATCH(J48,Stammdaten!$A$11:$A$18,0)),"")))</f>
        <v/>
      </c>
      <c r="O48" s="19">
        <f>IF(OR(A48="",I48="",N48="",N(N48)=0),"",I48/IF(H48="",1,H48)/IF(G48="",1,G48)/N48)</f>
        <v/>
      </c>
      <c r="P48" s="15">
        <f>IF(B48="","",IFERROR(INDEX(Positionen!$D$6:$D$55,MATCH(B48,Positionen!$A$6:$A$55,0)),""))</f>
        <v/>
      </c>
      <c r="Q48" s="20">
        <f>IF(OR(O48="",P48=""),"",O48*MAX(P48,N(L48)*IF(G48="",1,G48)))</f>
        <v/>
      </c>
      <c r="R48" s="20">
        <f>IF(Q48="","",Q48*N(K48))</f>
        <v/>
      </c>
      <c r="S48" s="14">
        <f>IF(A48="","",TRIM(IF(OR(N48="",N(N48)=0),"Kurs fehlt. ","")&amp;IF(P48="","Pos.-Nr. unbekannt. ","")&amp;IF(AND(E48&lt;&gt;"",P48&lt;&gt;""),IF(E48*IF(G48="",1,G48)&lt;MAX(P48,N(L48)*IF(G48="",1,G48)),"Menge &lt; Abnahmemenge. ",""),"")&amp;IF(AND(L48&lt;&gt;"",P48&lt;&gt;""),IF(L48*IF(G48="",1,G48)&gt;P48,"Mindestabnahme &gt; Bedarf (mit Mindestabnahme gerechnet). ",""),"")&amp;IF(COUNTIFS($A$6:$A$255,A48,$B$6:$B$255,B48)&gt;1,"Doppelte Zeile. ","")))</f>
        <v/>
      </c>
    </row>
    <row r="49">
      <c r="A49" s="10" t="n"/>
      <c r="B49" s="10" t="n"/>
      <c r="C49" s="10" t="n"/>
      <c r="D49" s="10" t="n"/>
      <c r="E49" s="16" t="n"/>
      <c r="F49" s="10" t="n"/>
      <c r="G49" s="16" t="n"/>
      <c r="H49" s="16" t="n"/>
      <c r="I49" s="17" t="n"/>
      <c r="J49" s="10" t="n"/>
      <c r="K49" s="18" t="n"/>
      <c r="L49" s="16" t="n"/>
      <c r="M49" s="10" t="n"/>
      <c r="N49" s="15">
        <f>IF(A49="","",IF(J49="",1,IFERROR(INDEX(Stammdaten!$B$11:$B$18,MATCH(J49,Stammdaten!$A$11:$A$18,0)),"")))</f>
        <v/>
      </c>
      <c r="O49" s="19">
        <f>IF(OR(A49="",I49="",N49="",N(N49)=0),"",I49/IF(H49="",1,H49)/IF(G49="",1,G49)/N49)</f>
        <v/>
      </c>
      <c r="P49" s="15">
        <f>IF(B49="","",IFERROR(INDEX(Positionen!$D$6:$D$55,MATCH(B49,Positionen!$A$6:$A$55,0)),""))</f>
        <v/>
      </c>
      <c r="Q49" s="20">
        <f>IF(OR(O49="",P49=""),"",O49*MAX(P49,N(L49)*IF(G49="",1,G49)))</f>
        <v/>
      </c>
      <c r="R49" s="20">
        <f>IF(Q49="","",Q49*N(K49))</f>
        <v/>
      </c>
      <c r="S49" s="14">
        <f>IF(A49="","",TRIM(IF(OR(N49="",N(N49)=0),"Kurs fehlt. ","")&amp;IF(P49="","Pos.-Nr. unbekannt. ","")&amp;IF(AND(E49&lt;&gt;"",P49&lt;&gt;""),IF(E49*IF(G49="",1,G49)&lt;MAX(P49,N(L49)*IF(G49="",1,G49)),"Menge &lt; Abnahmemenge. ",""),"")&amp;IF(AND(L49&lt;&gt;"",P49&lt;&gt;""),IF(L49*IF(G49="",1,G49)&gt;P49,"Mindestabnahme &gt; Bedarf (mit Mindestabnahme gerechnet). ",""),"")&amp;IF(COUNTIFS($A$6:$A$255,A49,$B$6:$B$255,B49)&gt;1,"Doppelte Zeile. ","")))</f>
        <v/>
      </c>
    </row>
    <row r="50">
      <c r="A50" s="10" t="n"/>
      <c r="B50" s="10" t="n"/>
      <c r="C50" s="10" t="n"/>
      <c r="D50" s="10" t="n"/>
      <c r="E50" s="16" t="n"/>
      <c r="F50" s="10" t="n"/>
      <c r="G50" s="16" t="n"/>
      <c r="H50" s="16" t="n"/>
      <c r="I50" s="17" t="n"/>
      <c r="J50" s="10" t="n"/>
      <c r="K50" s="18" t="n"/>
      <c r="L50" s="16" t="n"/>
      <c r="M50" s="10" t="n"/>
      <c r="N50" s="15">
        <f>IF(A50="","",IF(J50="",1,IFERROR(INDEX(Stammdaten!$B$11:$B$18,MATCH(J50,Stammdaten!$A$11:$A$18,0)),"")))</f>
        <v/>
      </c>
      <c r="O50" s="19">
        <f>IF(OR(A50="",I50="",N50="",N(N50)=0),"",I50/IF(H50="",1,H50)/IF(G50="",1,G50)/N50)</f>
        <v/>
      </c>
      <c r="P50" s="15">
        <f>IF(B50="","",IFERROR(INDEX(Positionen!$D$6:$D$55,MATCH(B50,Positionen!$A$6:$A$55,0)),""))</f>
        <v/>
      </c>
      <c r="Q50" s="20">
        <f>IF(OR(O50="",P50=""),"",O50*MAX(P50,N(L50)*IF(G50="",1,G50)))</f>
        <v/>
      </c>
      <c r="R50" s="20">
        <f>IF(Q50="","",Q50*N(K50))</f>
        <v/>
      </c>
      <c r="S50" s="14">
        <f>IF(A50="","",TRIM(IF(OR(N50="",N(N50)=0),"Kurs fehlt. ","")&amp;IF(P50="","Pos.-Nr. unbekannt. ","")&amp;IF(AND(E50&lt;&gt;"",P50&lt;&gt;""),IF(E50*IF(G50="",1,G50)&lt;MAX(P50,N(L50)*IF(G50="",1,G50)),"Menge &lt; Abnahmemenge. ",""),"")&amp;IF(AND(L50&lt;&gt;"",P50&lt;&gt;""),IF(L50*IF(G50="",1,G50)&gt;P50,"Mindestabnahme &gt; Bedarf (mit Mindestabnahme gerechnet). ",""),"")&amp;IF(COUNTIFS($A$6:$A$255,A50,$B$6:$B$255,B50)&gt;1,"Doppelte Zeile. ","")))</f>
        <v/>
      </c>
    </row>
    <row r="51">
      <c r="A51" s="10" t="n"/>
      <c r="B51" s="10" t="n"/>
      <c r="C51" s="10" t="n"/>
      <c r="D51" s="10" t="n"/>
      <c r="E51" s="16" t="n"/>
      <c r="F51" s="10" t="n"/>
      <c r="G51" s="16" t="n"/>
      <c r="H51" s="16" t="n"/>
      <c r="I51" s="17" t="n"/>
      <c r="J51" s="10" t="n"/>
      <c r="K51" s="18" t="n"/>
      <c r="L51" s="16" t="n"/>
      <c r="M51" s="10" t="n"/>
      <c r="N51" s="15">
        <f>IF(A51="","",IF(J51="",1,IFERROR(INDEX(Stammdaten!$B$11:$B$18,MATCH(J51,Stammdaten!$A$11:$A$18,0)),"")))</f>
        <v/>
      </c>
      <c r="O51" s="19">
        <f>IF(OR(A51="",I51="",N51="",N(N51)=0),"",I51/IF(H51="",1,H51)/IF(G51="",1,G51)/N51)</f>
        <v/>
      </c>
      <c r="P51" s="15">
        <f>IF(B51="","",IFERROR(INDEX(Positionen!$D$6:$D$55,MATCH(B51,Positionen!$A$6:$A$55,0)),""))</f>
        <v/>
      </c>
      <c r="Q51" s="20">
        <f>IF(OR(O51="",P51=""),"",O51*MAX(P51,N(L51)*IF(G51="",1,G51)))</f>
        <v/>
      </c>
      <c r="R51" s="20">
        <f>IF(Q51="","",Q51*N(K51))</f>
        <v/>
      </c>
      <c r="S51" s="14">
        <f>IF(A51="","",TRIM(IF(OR(N51="",N(N51)=0),"Kurs fehlt. ","")&amp;IF(P51="","Pos.-Nr. unbekannt. ","")&amp;IF(AND(E51&lt;&gt;"",P51&lt;&gt;""),IF(E51*IF(G51="",1,G51)&lt;MAX(P51,N(L51)*IF(G51="",1,G51)),"Menge &lt; Abnahmemenge. ",""),"")&amp;IF(AND(L51&lt;&gt;"",P51&lt;&gt;""),IF(L51*IF(G51="",1,G51)&gt;P51,"Mindestabnahme &gt; Bedarf (mit Mindestabnahme gerechnet). ",""),"")&amp;IF(COUNTIFS($A$6:$A$255,A51,$B$6:$B$255,B51)&gt;1,"Doppelte Zeile. ","")))</f>
        <v/>
      </c>
    </row>
    <row r="52">
      <c r="A52" s="10" t="n"/>
      <c r="B52" s="10" t="n"/>
      <c r="C52" s="10" t="n"/>
      <c r="D52" s="10" t="n"/>
      <c r="E52" s="16" t="n"/>
      <c r="F52" s="10" t="n"/>
      <c r="G52" s="16" t="n"/>
      <c r="H52" s="16" t="n"/>
      <c r="I52" s="17" t="n"/>
      <c r="J52" s="10" t="n"/>
      <c r="K52" s="18" t="n"/>
      <c r="L52" s="16" t="n"/>
      <c r="M52" s="10" t="n"/>
      <c r="N52" s="15">
        <f>IF(A52="","",IF(J52="",1,IFERROR(INDEX(Stammdaten!$B$11:$B$18,MATCH(J52,Stammdaten!$A$11:$A$18,0)),"")))</f>
        <v/>
      </c>
      <c r="O52" s="19">
        <f>IF(OR(A52="",I52="",N52="",N(N52)=0),"",I52/IF(H52="",1,H52)/IF(G52="",1,G52)/N52)</f>
        <v/>
      </c>
      <c r="P52" s="15">
        <f>IF(B52="","",IFERROR(INDEX(Positionen!$D$6:$D$55,MATCH(B52,Positionen!$A$6:$A$55,0)),""))</f>
        <v/>
      </c>
      <c r="Q52" s="20">
        <f>IF(OR(O52="",P52=""),"",O52*MAX(P52,N(L52)*IF(G52="",1,G52)))</f>
        <v/>
      </c>
      <c r="R52" s="20">
        <f>IF(Q52="","",Q52*N(K52))</f>
        <v/>
      </c>
      <c r="S52" s="14">
        <f>IF(A52="","",TRIM(IF(OR(N52="",N(N52)=0),"Kurs fehlt. ","")&amp;IF(P52="","Pos.-Nr. unbekannt. ","")&amp;IF(AND(E52&lt;&gt;"",P52&lt;&gt;""),IF(E52*IF(G52="",1,G52)&lt;MAX(P52,N(L52)*IF(G52="",1,G52)),"Menge &lt; Abnahmemenge. ",""),"")&amp;IF(AND(L52&lt;&gt;"",P52&lt;&gt;""),IF(L52*IF(G52="",1,G52)&gt;P52,"Mindestabnahme &gt; Bedarf (mit Mindestabnahme gerechnet). ",""),"")&amp;IF(COUNTIFS($A$6:$A$255,A52,$B$6:$B$255,B52)&gt;1,"Doppelte Zeile. ","")))</f>
        <v/>
      </c>
    </row>
    <row r="53">
      <c r="A53" s="10" t="n"/>
      <c r="B53" s="10" t="n"/>
      <c r="C53" s="10" t="n"/>
      <c r="D53" s="10" t="n"/>
      <c r="E53" s="16" t="n"/>
      <c r="F53" s="10" t="n"/>
      <c r="G53" s="16" t="n"/>
      <c r="H53" s="16" t="n"/>
      <c r="I53" s="17" t="n"/>
      <c r="J53" s="10" t="n"/>
      <c r="K53" s="18" t="n"/>
      <c r="L53" s="16" t="n"/>
      <c r="M53" s="10" t="n"/>
      <c r="N53" s="15">
        <f>IF(A53="","",IF(J53="",1,IFERROR(INDEX(Stammdaten!$B$11:$B$18,MATCH(J53,Stammdaten!$A$11:$A$18,0)),"")))</f>
        <v/>
      </c>
      <c r="O53" s="19">
        <f>IF(OR(A53="",I53="",N53="",N(N53)=0),"",I53/IF(H53="",1,H53)/IF(G53="",1,G53)/N53)</f>
        <v/>
      </c>
      <c r="P53" s="15">
        <f>IF(B53="","",IFERROR(INDEX(Positionen!$D$6:$D$55,MATCH(B53,Positionen!$A$6:$A$55,0)),""))</f>
        <v/>
      </c>
      <c r="Q53" s="20">
        <f>IF(OR(O53="",P53=""),"",O53*MAX(P53,N(L53)*IF(G53="",1,G53)))</f>
        <v/>
      </c>
      <c r="R53" s="20">
        <f>IF(Q53="","",Q53*N(K53))</f>
        <v/>
      </c>
      <c r="S53" s="14">
        <f>IF(A53="","",TRIM(IF(OR(N53="",N(N53)=0),"Kurs fehlt. ","")&amp;IF(P53="","Pos.-Nr. unbekannt. ","")&amp;IF(AND(E53&lt;&gt;"",P53&lt;&gt;""),IF(E53*IF(G53="",1,G53)&lt;MAX(P53,N(L53)*IF(G53="",1,G53)),"Menge &lt; Abnahmemenge. ",""),"")&amp;IF(AND(L53&lt;&gt;"",P53&lt;&gt;""),IF(L53*IF(G53="",1,G53)&gt;P53,"Mindestabnahme &gt; Bedarf (mit Mindestabnahme gerechnet). ",""),"")&amp;IF(COUNTIFS($A$6:$A$255,A53,$B$6:$B$255,B53)&gt;1,"Doppelte Zeile. ","")))</f>
        <v/>
      </c>
    </row>
    <row r="54">
      <c r="A54" s="10" t="n"/>
      <c r="B54" s="10" t="n"/>
      <c r="C54" s="10" t="n"/>
      <c r="D54" s="10" t="n"/>
      <c r="E54" s="16" t="n"/>
      <c r="F54" s="10" t="n"/>
      <c r="G54" s="16" t="n"/>
      <c r="H54" s="16" t="n"/>
      <c r="I54" s="17" t="n"/>
      <c r="J54" s="10" t="n"/>
      <c r="K54" s="18" t="n"/>
      <c r="L54" s="16" t="n"/>
      <c r="M54" s="10" t="n"/>
      <c r="N54" s="15">
        <f>IF(A54="","",IF(J54="",1,IFERROR(INDEX(Stammdaten!$B$11:$B$18,MATCH(J54,Stammdaten!$A$11:$A$18,0)),"")))</f>
        <v/>
      </c>
      <c r="O54" s="19">
        <f>IF(OR(A54="",I54="",N54="",N(N54)=0),"",I54/IF(H54="",1,H54)/IF(G54="",1,G54)/N54)</f>
        <v/>
      </c>
      <c r="P54" s="15">
        <f>IF(B54="","",IFERROR(INDEX(Positionen!$D$6:$D$55,MATCH(B54,Positionen!$A$6:$A$55,0)),""))</f>
        <v/>
      </c>
      <c r="Q54" s="20">
        <f>IF(OR(O54="",P54=""),"",O54*MAX(P54,N(L54)*IF(G54="",1,G54)))</f>
        <v/>
      </c>
      <c r="R54" s="20">
        <f>IF(Q54="","",Q54*N(K54))</f>
        <v/>
      </c>
      <c r="S54" s="14">
        <f>IF(A54="","",TRIM(IF(OR(N54="",N(N54)=0),"Kurs fehlt. ","")&amp;IF(P54="","Pos.-Nr. unbekannt. ","")&amp;IF(AND(E54&lt;&gt;"",P54&lt;&gt;""),IF(E54*IF(G54="",1,G54)&lt;MAX(P54,N(L54)*IF(G54="",1,G54)),"Menge &lt; Abnahmemenge. ",""),"")&amp;IF(AND(L54&lt;&gt;"",P54&lt;&gt;""),IF(L54*IF(G54="",1,G54)&gt;P54,"Mindestabnahme &gt; Bedarf (mit Mindestabnahme gerechnet). ",""),"")&amp;IF(COUNTIFS($A$6:$A$255,A54,$B$6:$B$255,B54)&gt;1,"Doppelte Zeile. ","")))</f>
        <v/>
      </c>
    </row>
    <row r="55">
      <c r="A55" s="10" t="n"/>
      <c r="B55" s="10" t="n"/>
      <c r="C55" s="10" t="n"/>
      <c r="D55" s="10" t="n"/>
      <c r="E55" s="16" t="n"/>
      <c r="F55" s="10" t="n"/>
      <c r="G55" s="16" t="n"/>
      <c r="H55" s="16" t="n"/>
      <c r="I55" s="17" t="n"/>
      <c r="J55" s="10" t="n"/>
      <c r="K55" s="18" t="n"/>
      <c r="L55" s="16" t="n"/>
      <c r="M55" s="10" t="n"/>
      <c r="N55" s="15">
        <f>IF(A55="","",IF(J55="",1,IFERROR(INDEX(Stammdaten!$B$11:$B$18,MATCH(J55,Stammdaten!$A$11:$A$18,0)),"")))</f>
        <v/>
      </c>
      <c r="O55" s="19">
        <f>IF(OR(A55="",I55="",N55="",N(N55)=0),"",I55/IF(H55="",1,H55)/IF(G55="",1,G55)/N55)</f>
        <v/>
      </c>
      <c r="P55" s="15">
        <f>IF(B55="","",IFERROR(INDEX(Positionen!$D$6:$D$55,MATCH(B55,Positionen!$A$6:$A$55,0)),""))</f>
        <v/>
      </c>
      <c r="Q55" s="20">
        <f>IF(OR(O55="",P55=""),"",O55*MAX(P55,N(L55)*IF(G55="",1,G55)))</f>
        <v/>
      </c>
      <c r="R55" s="20">
        <f>IF(Q55="","",Q55*N(K55))</f>
        <v/>
      </c>
      <c r="S55" s="14">
        <f>IF(A55="","",TRIM(IF(OR(N55="",N(N55)=0),"Kurs fehlt. ","")&amp;IF(P55="","Pos.-Nr. unbekannt. ","")&amp;IF(AND(E55&lt;&gt;"",P55&lt;&gt;""),IF(E55*IF(G55="",1,G55)&lt;MAX(P55,N(L55)*IF(G55="",1,G55)),"Menge &lt; Abnahmemenge. ",""),"")&amp;IF(AND(L55&lt;&gt;"",P55&lt;&gt;""),IF(L55*IF(G55="",1,G55)&gt;P55,"Mindestabnahme &gt; Bedarf (mit Mindestabnahme gerechnet). ",""),"")&amp;IF(COUNTIFS($A$6:$A$255,A55,$B$6:$B$255,B55)&gt;1,"Doppelte Zeile. ","")))</f>
        <v/>
      </c>
    </row>
    <row r="56">
      <c r="A56" s="10" t="n"/>
      <c r="B56" s="10" t="n"/>
      <c r="C56" s="10" t="n"/>
      <c r="D56" s="10" t="n"/>
      <c r="E56" s="16" t="n"/>
      <c r="F56" s="10" t="n"/>
      <c r="G56" s="16" t="n"/>
      <c r="H56" s="16" t="n"/>
      <c r="I56" s="17" t="n"/>
      <c r="J56" s="10" t="n"/>
      <c r="K56" s="18" t="n"/>
      <c r="L56" s="16" t="n"/>
      <c r="M56" s="10" t="n"/>
      <c r="N56" s="15">
        <f>IF(A56="","",IF(J56="",1,IFERROR(INDEX(Stammdaten!$B$11:$B$18,MATCH(J56,Stammdaten!$A$11:$A$18,0)),"")))</f>
        <v/>
      </c>
      <c r="O56" s="19">
        <f>IF(OR(A56="",I56="",N56="",N(N56)=0),"",I56/IF(H56="",1,H56)/IF(G56="",1,G56)/N56)</f>
        <v/>
      </c>
      <c r="P56" s="15">
        <f>IF(B56="","",IFERROR(INDEX(Positionen!$D$6:$D$55,MATCH(B56,Positionen!$A$6:$A$55,0)),""))</f>
        <v/>
      </c>
      <c r="Q56" s="20">
        <f>IF(OR(O56="",P56=""),"",O56*MAX(P56,N(L56)*IF(G56="",1,G56)))</f>
        <v/>
      </c>
      <c r="R56" s="20">
        <f>IF(Q56="","",Q56*N(K56))</f>
        <v/>
      </c>
      <c r="S56" s="14">
        <f>IF(A56="","",TRIM(IF(OR(N56="",N(N56)=0),"Kurs fehlt. ","")&amp;IF(P56="","Pos.-Nr. unbekannt. ","")&amp;IF(AND(E56&lt;&gt;"",P56&lt;&gt;""),IF(E56*IF(G56="",1,G56)&lt;MAX(P56,N(L56)*IF(G56="",1,G56)),"Menge &lt; Abnahmemenge. ",""),"")&amp;IF(AND(L56&lt;&gt;"",P56&lt;&gt;""),IF(L56*IF(G56="",1,G56)&gt;P56,"Mindestabnahme &gt; Bedarf (mit Mindestabnahme gerechnet). ",""),"")&amp;IF(COUNTIFS($A$6:$A$255,A56,$B$6:$B$255,B56)&gt;1,"Doppelte Zeile. ","")))</f>
        <v/>
      </c>
    </row>
    <row r="57">
      <c r="A57" s="10" t="n"/>
      <c r="B57" s="10" t="n"/>
      <c r="C57" s="10" t="n"/>
      <c r="D57" s="10" t="n"/>
      <c r="E57" s="16" t="n"/>
      <c r="F57" s="10" t="n"/>
      <c r="G57" s="16" t="n"/>
      <c r="H57" s="16" t="n"/>
      <c r="I57" s="17" t="n"/>
      <c r="J57" s="10" t="n"/>
      <c r="K57" s="18" t="n"/>
      <c r="L57" s="16" t="n"/>
      <c r="M57" s="10" t="n"/>
      <c r="N57" s="15">
        <f>IF(A57="","",IF(J57="",1,IFERROR(INDEX(Stammdaten!$B$11:$B$18,MATCH(J57,Stammdaten!$A$11:$A$18,0)),"")))</f>
        <v/>
      </c>
      <c r="O57" s="19">
        <f>IF(OR(A57="",I57="",N57="",N(N57)=0),"",I57/IF(H57="",1,H57)/IF(G57="",1,G57)/N57)</f>
        <v/>
      </c>
      <c r="P57" s="15">
        <f>IF(B57="","",IFERROR(INDEX(Positionen!$D$6:$D$55,MATCH(B57,Positionen!$A$6:$A$55,0)),""))</f>
        <v/>
      </c>
      <c r="Q57" s="20">
        <f>IF(OR(O57="",P57=""),"",O57*MAX(P57,N(L57)*IF(G57="",1,G57)))</f>
        <v/>
      </c>
      <c r="R57" s="20">
        <f>IF(Q57="","",Q57*N(K57))</f>
        <v/>
      </c>
      <c r="S57" s="14">
        <f>IF(A57="","",TRIM(IF(OR(N57="",N(N57)=0),"Kurs fehlt. ","")&amp;IF(P57="","Pos.-Nr. unbekannt. ","")&amp;IF(AND(E57&lt;&gt;"",P57&lt;&gt;""),IF(E57*IF(G57="",1,G57)&lt;MAX(P57,N(L57)*IF(G57="",1,G57)),"Menge &lt; Abnahmemenge. ",""),"")&amp;IF(AND(L57&lt;&gt;"",P57&lt;&gt;""),IF(L57*IF(G57="",1,G57)&gt;P57,"Mindestabnahme &gt; Bedarf (mit Mindestabnahme gerechnet). ",""),"")&amp;IF(COUNTIFS($A$6:$A$255,A57,$B$6:$B$255,B57)&gt;1,"Doppelte Zeile. ","")))</f>
        <v/>
      </c>
    </row>
    <row r="58">
      <c r="A58" s="10" t="n"/>
      <c r="B58" s="10" t="n"/>
      <c r="C58" s="10" t="n"/>
      <c r="D58" s="10" t="n"/>
      <c r="E58" s="16" t="n"/>
      <c r="F58" s="10" t="n"/>
      <c r="G58" s="16" t="n"/>
      <c r="H58" s="16" t="n"/>
      <c r="I58" s="17" t="n"/>
      <c r="J58" s="10" t="n"/>
      <c r="K58" s="18" t="n"/>
      <c r="L58" s="16" t="n"/>
      <c r="M58" s="10" t="n"/>
      <c r="N58" s="15">
        <f>IF(A58="","",IF(J58="",1,IFERROR(INDEX(Stammdaten!$B$11:$B$18,MATCH(J58,Stammdaten!$A$11:$A$18,0)),"")))</f>
        <v/>
      </c>
      <c r="O58" s="19">
        <f>IF(OR(A58="",I58="",N58="",N(N58)=0),"",I58/IF(H58="",1,H58)/IF(G58="",1,G58)/N58)</f>
        <v/>
      </c>
      <c r="P58" s="15">
        <f>IF(B58="","",IFERROR(INDEX(Positionen!$D$6:$D$55,MATCH(B58,Positionen!$A$6:$A$55,0)),""))</f>
        <v/>
      </c>
      <c r="Q58" s="20">
        <f>IF(OR(O58="",P58=""),"",O58*MAX(P58,N(L58)*IF(G58="",1,G58)))</f>
        <v/>
      </c>
      <c r="R58" s="20">
        <f>IF(Q58="","",Q58*N(K58))</f>
        <v/>
      </c>
      <c r="S58" s="14">
        <f>IF(A58="","",TRIM(IF(OR(N58="",N(N58)=0),"Kurs fehlt. ","")&amp;IF(P58="","Pos.-Nr. unbekannt. ","")&amp;IF(AND(E58&lt;&gt;"",P58&lt;&gt;""),IF(E58*IF(G58="",1,G58)&lt;MAX(P58,N(L58)*IF(G58="",1,G58)),"Menge &lt; Abnahmemenge. ",""),"")&amp;IF(AND(L58&lt;&gt;"",P58&lt;&gt;""),IF(L58*IF(G58="",1,G58)&gt;P58,"Mindestabnahme &gt; Bedarf (mit Mindestabnahme gerechnet). ",""),"")&amp;IF(COUNTIFS($A$6:$A$255,A58,$B$6:$B$255,B58)&gt;1,"Doppelte Zeile. ","")))</f>
        <v/>
      </c>
    </row>
    <row r="59">
      <c r="A59" s="10" t="n"/>
      <c r="B59" s="10" t="n"/>
      <c r="C59" s="10" t="n"/>
      <c r="D59" s="10" t="n"/>
      <c r="E59" s="16" t="n"/>
      <c r="F59" s="10" t="n"/>
      <c r="G59" s="16" t="n"/>
      <c r="H59" s="16" t="n"/>
      <c r="I59" s="17" t="n"/>
      <c r="J59" s="10" t="n"/>
      <c r="K59" s="18" t="n"/>
      <c r="L59" s="16" t="n"/>
      <c r="M59" s="10" t="n"/>
      <c r="N59" s="15">
        <f>IF(A59="","",IF(J59="",1,IFERROR(INDEX(Stammdaten!$B$11:$B$18,MATCH(J59,Stammdaten!$A$11:$A$18,0)),"")))</f>
        <v/>
      </c>
      <c r="O59" s="19">
        <f>IF(OR(A59="",I59="",N59="",N(N59)=0),"",I59/IF(H59="",1,H59)/IF(G59="",1,G59)/N59)</f>
        <v/>
      </c>
      <c r="P59" s="15">
        <f>IF(B59="","",IFERROR(INDEX(Positionen!$D$6:$D$55,MATCH(B59,Positionen!$A$6:$A$55,0)),""))</f>
        <v/>
      </c>
      <c r="Q59" s="20">
        <f>IF(OR(O59="",P59=""),"",O59*MAX(P59,N(L59)*IF(G59="",1,G59)))</f>
        <v/>
      </c>
      <c r="R59" s="20">
        <f>IF(Q59="","",Q59*N(K59))</f>
        <v/>
      </c>
      <c r="S59" s="14">
        <f>IF(A59="","",TRIM(IF(OR(N59="",N(N59)=0),"Kurs fehlt. ","")&amp;IF(P59="","Pos.-Nr. unbekannt. ","")&amp;IF(AND(E59&lt;&gt;"",P59&lt;&gt;""),IF(E59*IF(G59="",1,G59)&lt;MAX(P59,N(L59)*IF(G59="",1,G59)),"Menge &lt; Abnahmemenge. ",""),"")&amp;IF(AND(L59&lt;&gt;"",P59&lt;&gt;""),IF(L59*IF(G59="",1,G59)&gt;P59,"Mindestabnahme &gt; Bedarf (mit Mindestabnahme gerechnet). ",""),"")&amp;IF(COUNTIFS($A$6:$A$255,A59,$B$6:$B$255,B59)&gt;1,"Doppelte Zeile. ","")))</f>
        <v/>
      </c>
    </row>
    <row r="60">
      <c r="A60" s="10" t="n"/>
      <c r="B60" s="10" t="n"/>
      <c r="C60" s="10" t="n"/>
      <c r="D60" s="10" t="n"/>
      <c r="E60" s="16" t="n"/>
      <c r="F60" s="10" t="n"/>
      <c r="G60" s="16" t="n"/>
      <c r="H60" s="16" t="n"/>
      <c r="I60" s="17" t="n"/>
      <c r="J60" s="10" t="n"/>
      <c r="K60" s="18" t="n"/>
      <c r="L60" s="16" t="n"/>
      <c r="M60" s="10" t="n"/>
      <c r="N60" s="15">
        <f>IF(A60="","",IF(J60="",1,IFERROR(INDEX(Stammdaten!$B$11:$B$18,MATCH(J60,Stammdaten!$A$11:$A$18,0)),"")))</f>
        <v/>
      </c>
      <c r="O60" s="19">
        <f>IF(OR(A60="",I60="",N60="",N(N60)=0),"",I60/IF(H60="",1,H60)/IF(G60="",1,G60)/N60)</f>
        <v/>
      </c>
      <c r="P60" s="15">
        <f>IF(B60="","",IFERROR(INDEX(Positionen!$D$6:$D$55,MATCH(B60,Positionen!$A$6:$A$55,0)),""))</f>
        <v/>
      </c>
      <c r="Q60" s="20">
        <f>IF(OR(O60="",P60=""),"",O60*MAX(P60,N(L60)*IF(G60="",1,G60)))</f>
        <v/>
      </c>
      <c r="R60" s="20">
        <f>IF(Q60="","",Q60*N(K60))</f>
        <v/>
      </c>
      <c r="S60" s="14">
        <f>IF(A60="","",TRIM(IF(OR(N60="",N(N60)=0),"Kurs fehlt. ","")&amp;IF(P60="","Pos.-Nr. unbekannt. ","")&amp;IF(AND(E60&lt;&gt;"",P60&lt;&gt;""),IF(E60*IF(G60="",1,G60)&lt;MAX(P60,N(L60)*IF(G60="",1,G60)),"Menge &lt; Abnahmemenge. ",""),"")&amp;IF(AND(L60&lt;&gt;"",P60&lt;&gt;""),IF(L60*IF(G60="",1,G60)&gt;P60,"Mindestabnahme &gt; Bedarf (mit Mindestabnahme gerechnet). ",""),"")&amp;IF(COUNTIFS($A$6:$A$255,A60,$B$6:$B$255,B60)&gt;1,"Doppelte Zeile. ","")))</f>
        <v/>
      </c>
    </row>
    <row r="61">
      <c r="A61" s="10" t="n"/>
      <c r="B61" s="10" t="n"/>
      <c r="C61" s="10" t="n"/>
      <c r="D61" s="10" t="n"/>
      <c r="E61" s="16" t="n"/>
      <c r="F61" s="10" t="n"/>
      <c r="G61" s="16" t="n"/>
      <c r="H61" s="16" t="n"/>
      <c r="I61" s="17" t="n"/>
      <c r="J61" s="10" t="n"/>
      <c r="K61" s="18" t="n"/>
      <c r="L61" s="16" t="n"/>
      <c r="M61" s="10" t="n"/>
      <c r="N61" s="15">
        <f>IF(A61="","",IF(J61="",1,IFERROR(INDEX(Stammdaten!$B$11:$B$18,MATCH(J61,Stammdaten!$A$11:$A$18,0)),"")))</f>
        <v/>
      </c>
      <c r="O61" s="19">
        <f>IF(OR(A61="",I61="",N61="",N(N61)=0),"",I61/IF(H61="",1,H61)/IF(G61="",1,G61)/N61)</f>
        <v/>
      </c>
      <c r="P61" s="15">
        <f>IF(B61="","",IFERROR(INDEX(Positionen!$D$6:$D$55,MATCH(B61,Positionen!$A$6:$A$55,0)),""))</f>
        <v/>
      </c>
      <c r="Q61" s="20">
        <f>IF(OR(O61="",P61=""),"",O61*MAX(P61,N(L61)*IF(G61="",1,G61)))</f>
        <v/>
      </c>
      <c r="R61" s="20">
        <f>IF(Q61="","",Q61*N(K61))</f>
        <v/>
      </c>
      <c r="S61" s="14">
        <f>IF(A61="","",TRIM(IF(OR(N61="",N(N61)=0),"Kurs fehlt. ","")&amp;IF(P61="","Pos.-Nr. unbekannt. ","")&amp;IF(AND(E61&lt;&gt;"",P61&lt;&gt;""),IF(E61*IF(G61="",1,G61)&lt;MAX(P61,N(L61)*IF(G61="",1,G61)),"Menge &lt; Abnahmemenge. ",""),"")&amp;IF(AND(L61&lt;&gt;"",P61&lt;&gt;""),IF(L61*IF(G61="",1,G61)&gt;P61,"Mindestabnahme &gt; Bedarf (mit Mindestabnahme gerechnet). ",""),"")&amp;IF(COUNTIFS($A$6:$A$255,A61,$B$6:$B$255,B61)&gt;1,"Doppelte Zeile. ","")))</f>
        <v/>
      </c>
    </row>
    <row r="62">
      <c r="A62" s="10" t="n"/>
      <c r="B62" s="10" t="n"/>
      <c r="C62" s="10" t="n"/>
      <c r="D62" s="10" t="n"/>
      <c r="E62" s="16" t="n"/>
      <c r="F62" s="10" t="n"/>
      <c r="G62" s="16" t="n"/>
      <c r="H62" s="16" t="n"/>
      <c r="I62" s="17" t="n"/>
      <c r="J62" s="10" t="n"/>
      <c r="K62" s="18" t="n"/>
      <c r="L62" s="16" t="n"/>
      <c r="M62" s="10" t="n"/>
      <c r="N62" s="15">
        <f>IF(A62="","",IF(J62="",1,IFERROR(INDEX(Stammdaten!$B$11:$B$18,MATCH(J62,Stammdaten!$A$11:$A$18,0)),"")))</f>
        <v/>
      </c>
      <c r="O62" s="19">
        <f>IF(OR(A62="",I62="",N62="",N(N62)=0),"",I62/IF(H62="",1,H62)/IF(G62="",1,G62)/N62)</f>
        <v/>
      </c>
      <c r="P62" s="15">
        <f>IF(B62="","",IFERROR(INDEX(Positionen!$D$6:$D$55,MATCH(B62,Positionen!$A$6:$A$55,0)),""))</f>
        <v/>
      </c>
      <c r="Q62" s="20">
        <f>IF(OR(O62="",P62=""),"",O62*MAX(P62,N(L62)*IF(G62="",1,G62)))</f>
        <v/>
      </c>
      <c r="R62" s="20">
        <f>IF(Q62="","",Q62*N(K62))</f>
        <v/>
      </c>
      <c r="S62" s="14">
        <f>IF(A62="","",TRIM(IF(OR(N62="",N(N62)=0),"Kurs fehlt. ","")&amp;IF(P62="","Pos.-Nr. unbekannt. ","")&amp;IF(AND(E62&lt;&gt;"",P62&lt;&gt;""),IF(E62*IF(G62="",1,G62)&lt;MAX(P62,N(L62)*IF(G62="",1,G62)),"Menge &lt; Abnahmemenge. ",""),"")&amp;IF(AND(L62&lt;&gt;"",P62&lt;&gt;""),IF(L62*IF(G62="",1,G62)&gt;P62,"Mindestabnahme &gt; Bedarf (mit Mindestabnahme gerechnet). ",""),"")&amp;IF(COUNTIFS($A$6:$A$255,A62,$B$6:$B$255,B62)&gt;1,"Doppelte Zeile. ","")))</f>
        <v/>
      </c>
    </row>
    <row r="63">
      <c r="A63" s="10" t="n"/>
      <c r="B63" s="10" t="n"/>
      <c r="C63" s="10" t="n"/>
      <c r="D63" s="10" t="n"/>
      <c r="E63" s="16" t="n"/>
      <c r="F63" s="10" t="n"/>
      <c r="G63" s="16" t="n"/>
      <c r="H63" s="16" t="n"/>
      <c r="I63" s="17" t="n"/>
      <c r="J63" s="10" t="n"/>
      <c r="K63" s="18" t="n"/>
      <c r="L63" s="16" t="n"/>
      <c r="M63" s="10" t="n"/>
      <c r="N63" s="15">
        <f>IF(A63="","",IF(J63="",1,IFERROR(INDEX(Stammdaten!$B$11:$B$18,MATCH(J63,Stammdaten!$A$11:$A$18,0)),"")))</f>
        <v/>
      </c>
      <c r="O63" s="19">
        <f>IF(OR(A63="",I63="",N63="",N(N63)=0),"",I63/IF(H63="",1,H63)/IF(G63="",1,G63)/N63)</f>
        <v/>
      </c>
      <c r="P63" s="15">
        <f>IF(B63="","",IFERROR(INDEX(Positionen!$D$6:$D$55,MATCH(B63,Positionen!$A$6:$A$55,0)),""))</f>
        <v/>
      </c>
      <c r="Q63" s="20">
        <f>IF(OR(O63="",P63=""),"",O63*MAX(P63,N(L63)*IF(G63="",1,G63)))</f>
        <v/>
      </c>
      <c r="R63" s="20">
        <f>IF(Q63="","",Q63*N(K63))</f>
        <v/>
      </c>
      <c r="S63" s="14">
        <f>IF(A63="","",TRIM(IF(OR(N63="",N(N63)=0),"Kurs fehlt. ","")&amp;IF(P63="","Pos.-Nr. unbekannt. ","")&amp;IF(AND(E63&lt;&gt;"",P63&lt;&gt;""),IF(E63*IF(G63="",1,G63)&lt;MAX(P63,N(L63)*IF(G63="",1,G63)),"Menge &lt; Abnahmemenge. ",""),"")&amp;IF(AND(L63&lt;&gt;"",P63&lt;&gt;""),IF(L63*IF(G63="",1,G63)&gt;P63,"Mindestabnahme &gt; Bedarf (mit Mindestabnahme gerechnet). ",""),"")&amp;IF(COUNTIFS($A$6:$A$255,A63,$B$6:$B$255,B63)&gt;1,"Doppelte Zeile. ","")))</f>
        <v/>
      </c>
    </row>
    <row r="64">
      <c r="A64" s="10" t="n"/>
      <c r="B64" s="10" t="n"/>
      <c r="C64" s="10" t="n"/>
      <c r="D64" s="10" t="n"/>
      <c r="E64" s="16" t="n"/>
      <c r="F64" s="10" t="n"/>
      <c r="G64" s="16" t="n"/>
      <c r="H64" s="16" t="n"/>
      <c r="I64" s="17" t="n"/>
      <c r="J64" s="10" t="n"/>
      <c r="K64" s="18" t="n"/>
      <c r="L64" s="16" t="n"/>
      <c r="M64" s="10" t="n"/>
      <c r="N64" s="15">
        <f>IF(A64="","",IF(J64="",1,IFERROR(INDEX(Stammdaten!$B$11:$B$18,MATCH(J64,Stammdaten!$A$11:$A$18,0)),"")))</f>
        <v/>
      </c>
      <c r="O64" s="19">
        <f>IF(OR(A64="",I64="",N64="",N(N64)=0),"",I64/IF(H64="",1,H64)/IF(G64="",1,G64)/N64)</f>
        <v/>
      </c>
      <c r="P64" s="15">
        <f>IF(B64="","",IFERROR(INDEX(Positionen!$D$6:$D$55,MATCH(B64,Positionen!$A$6:$A$55,0)),""))</f>
        <v/>
      </c>
      <c r="Q64" s="20">
        <f>IF(OR(O64="",P64=""),"",O64*MAX(P64,N(L64)*IF(G64="",1,G64)))</f>
        <v/>
      </c>
      <c r="R64" s="20">
        <f>IF(Q64="","",Q64*N(K64))</f>
        <v/>
      </c>
      <c r="S64" s="14">
        <f>IF(A64="","",TRIM(IF(OR(N64="",N(N64)=0),"Kurs fehlt. ","")&amp;IF(P64="","Pos.-Nr. unbekannt. ","")&amp;IF(AND(E64&lt;&gt;"",P64&lt;&gt;""),IF(E64*IF(G64="",1,G64)&lt;MAX(P64,N(L64)*IF(G64="",1,G64)),"Menge &lt; Abnahmemenge. ",""),"")&amp;IF(AND(L64&lt;&gt;"",P64&lt;&gt;""),IF(L64*IF(G64="",1,G64)&gt;P64,"Mindestabnahme &gt; Bedarf (mit Mindestabnahme gerechnet). ",""),"")&amp;IF(COUNTIFS($A$6:$A$255,A64,$B$6:$B$255,B64)&gt;1,"Doppelte Zeile. ","")))</f>
        <v/>
      </c>
    </row>
    <row r="65">
      <c r="A65" s="10" t="n"/>
      <c r="B65" s="10" t="n"/>
      <c r="C65" s="10" t="n"/>
      <c r="D65" s="10" t="n"/>
      <c r="E65" s="16" t="n"/>
      <c r="F65" s="10" t="n"/>
      <c r="G65" s="16" t="n"/>
      <c r="H65" s="16" t="n"/>
      <c r="I65" s="17" t="n"/>
      <c r="J65" s="10" t="n"/>
      <c r="K65" s="18" t="n"/>
      <c r="L65" s="16" t="n"/>
      <c r="M65" s="10" t="n"/>
      <c r="N65" s="15">
        <f>IF(A65="","",IF(J65="",1,IFERROR(INDEX(Stammdaten!$B$11:$B$18,MATCH(J65,Stammdaten!$A$11:$A$18,0)),"")))</f>
        <v/>
      </c>
      <c r="O65" s="19">
        <f>IF(OR(A65="",I65="",N65="",N(N65)=0),"",I65/IF(H65="",1,H65)/IF(G65="",1,G65)/N65)</f>
        <v/>
      </c>
      <c r="P65" s="15">
        <f>IF(B65="","",IFERROR(INDEX(Positionen!$D$6:$D$55,MATCH(B65,Positionen!$A$6:$A$55,0)),""))</f>
        <v/>
      </c>
      <c r="Q65" s="20">
        <f>IF(OR(O65="",P65=""),"",O65*MAX(P65,N(L65)*IF(G65="",1,G65)))</f>
        <v/>
      </c>
      <c r="R65" s="20">
        <f>IF(Q65="","",Q65*N(K65))</f>
        <v/>
      </c>
      <c r="S65" s="14">
        <f>IF(A65="","",TRIM(IF(OR(N65="",N(N65)=0),"Kurs fehlt. ","")&amp;IF(P65="","Pos.-Nr. unbekannt. ","")&amp;IF(AND(E65&lt;&gt;"",P65&lt;&gt;""),IF(E65*IF(G65="",1,G65)&lt;MAX(P65,N(L65)*IF(G65="",1,G65)),"Menge &lt; Abnahmemenge. ",""),"")&amp;IF(AND(L65&lt;&gt;"",P65&lt;&gt;""),IF(L65*IF(G65="",1,G65)&gt;P65,"Mindestabnahme &gt; Bedarf (mit Mindestabnahme gerechnet). ",""),"")&amp;IF(COUNTIFS($A$6:$A$255,A65,$B$6:$B$255,B65)&gt;1,"Doppelte Zeile. ","")))</f>
        <v/>
      </c>
    </row>
    <row r="66">
      <c r="A66" s="10" t="n"/>
      <c r="B66" s="10" t="n"/>
      <c r="C66" s="10" t="n"/>
      <c r="D66" s="10" t="n"/>
      <c r="E66" s="16" t="n"/>
      <c r="F66" s="10" t="n"/>
      <c r="G66" s="16" t="n"/>
      <c r="H66" s="16" t="n"/>
      <c r="I66" s="17" t="n"/>
      <c r="J66" s="10" t="n"/>
      <c r="K66" s="18" t="n"/>
      <c r="L66" s="16" t="n"/>
      <c r="M66" s="10" t="n"/>
      <c r="N66" s="15">
        <f>IF(A66="","",IF(J66="",1,IFERROR(INDEX(Stammdaten!$B$11:$B$18,MATCH(J66,Stammdaten!$A$11:$A$18,0)),"")))</f>
        <v/>
      </c>
      <c r="O66" s="19">
        <f>IF(OR(A66="",I66="",N66="",N(N66)=0),"",I66/IF(H66="",1,H66)/IF(G66="",1,G66)/N66)</f>
        <v/>
      </c>
      <c r="P66" s="15">
        <f>IF(B66="","",IFERROR(INDEX(Positionen!$D$6:$D$55,MATCH(B66,Positionen!$A$6:$A$55,0)),""))</f>
        <v/>
      </c>
      <c r="Q66" s="20">
        <f>IF(OR(O66="",P66=""),"",O66*MAX(P66,N(L66)*IF(G66="",1,G66)))</f>
        <v/>
      </c>
      <c r="R66" s="20">
        <f>IF(Q66="","",Q66*N(K66))</f>
        <v/>
      </c>
      <c r="S66" s="14">
        <f>IF(A66="","",TRIM(IF(OR(N66="",N(N66)=0),"Kurs fehlt. ","")&amp;IF(P66="","Pos.-Nr. unbekannt. ","")&amp;IF(AND(E66&lt;&gt;"",P66&lt;&gt;""),IF(E66*IF(G66="",1,G66)&lt;MAX(P66,N(L66)*IF(G66="",1,G66)),"Menge &lt; Abnahmemenge. ",""),"")&amp;IF(AND(L66&lt;&gt;"",P66&lt;&gt;""),IF(L66*IF(G66="",1,G66)&gt;P66,"Mindestabnahme &gt; Bedarf (mit Mindestabnahme gerechnet). ",""),"")&amp;IF(COUNTIFS($A$6:$A$255,A66,$B$6:$B$255,B66)&gt;1,"Doppelte Zeile. ","")))</f>
        <v/>
      </c>
    </row>
    <row r="67">
      <c r="A67" s="10" t="n"/>
      <c r="B67" s="10" t="n"/>
      <c r="C67" s="10" t="n"/>
      <c r="D67" s="10" t="n"/>
      <c r="E67" s="16" t="n"/>
      <c r="F67" s="10" t="n"/>
      <c r="G67" s="16" t="n"/>
      <c r="H67" s="16" t="n"/>
      <c r="I67" s="17" t="n"/>
      <c r="J67" s="10" t="n"/>
      <c r="K67" s="18" t="n"/>
      <c r="L67" s="16" t="n"/>
      <c r="M67" s="10" t="n"/>
      <c r="N67" s="15">
        <f>IF(A67="","",IF(J67="",1,IFERROR(INDEX(Stammdaten!$B$11:$B$18,MATCH(J67,Stammdaten!$A$11:$A$18,0)),"")))</f>
        <v/>
      </c>
      <c r="O67" s="19">
        <f>IF(OR(A67="",I67="",N67="",N(N67)=0),"",I67/IF(H67="",1,H67)/IF(G67="",1,G67)/N67)</f>
        <v/>
      </c>
      <c r="P67" s="15">
        <f>IF(B67="","",IFERROR(INDEX(Positionen!$D$6:$D$55,MATCH(B67,Positionen!$A$6:$A$55,0)),""))</f>
        <v/>
      </c>
      <c r="Q67" s="20">
        <f>IF(OR(O67="",P67=""),"",O67*MAX(P67,N(L67)*IF(G67="",1,G67)))</f>
        <v/>
      </c>
      <c r="R67" s="20">
        <f>IF(Q67="","",Q67*N(K67))</f>
        <v/>
      </c>
      <c r="S67" s="14">
        <f>IF(A67="","",TRIM(IF(OR(N67="",N(N67)=0),"Kurs fehlt. ","")&amp;IF(P67="","Pos.-Nr. unbekannt. ","")&amp;IF(AND(E67&lt;&gt;"",P67&lt;&gt;""),IF(E67*IF(G67="",1,G67)&lt;MAX(P67,N(L67)*IF(G67="",1,G67)),"Menge &lt; Abnahmemenge. ",""),"")&amp;IF(AND(L67&lt;&gt;"",P67&lt;&gt;""),IF(L67*IF(G67="",1,G67)&gt;P67,"Mindestabnahme &gt; Bedarf (mit Mindestabnahme gerechnet). ",""),"")&amp;IF(COUNTIFS($A$6:$A$255,A67,$B$6:$B$255,B67)&gt;1,"Doppelte Zeile. ","")))</f>
        <v/>
      </c>
    </row>
    <row r="68">
      <c r="A68" s="10" t="n"/>
      <c r="B68" s="10" t="n"/>
      <c r="C68" s="10" t="n"/>
      <c r="D68" s="10" t="n"/>
      <c r="E68" s="16" t="n"/>
      <c r="F68" s="10" t="n"/>
      <c r="G68" s="16" t="n"/>
      <c r="H68" s="16" t="n"/>
      <c r="I68" s="17" t="n"/>
      <c r="J68" s="10" t="n"/>
      <c r="K68" s="18" t="n"/>
      <c r="L68" s="16" t="n"/>
      <c r="M68" s="10" t="n"/>
      <c r="N68" s="15">
        <f>IF(A68="","",IF(J68="",1,IFERROR(INDEX(Stammdaten!$B$11:$B$18,MATCH(J68,Stammdaten!$A$11:$A$18,0)),"")))</f>
        <v/>
      </c>
      <c r="O68" s="19">
        <f>IF(OR(A68="",I68="",N68="",N(N68)=0),"",I68/IF(H68="",1,H68)/IF(G68="",1,G68)/N68)</f>
        <v/>
      </c>
      <c r="P68" s="15">
        <f>IF(B68="","",IFERROR(INDEX(Positionen!$D$6:$D$55,MATCH(B68,Positionen!$A$6:$A$55,0)),""))</f>
        <v/>
      </c>
      <c r="Q68" s="20">
        <f>IF(OR(O68="",P68=""),"",O68*MAX(P68,N(L68)*IF(G68="",1,G68)))</f>
        <v/>
      </c>
      <c r="R68" s="20">
        <f>IF(Q68="","",Q68*N(K68))</f>
        <v/>
      </c>
      <c r="S68" s="14">
        <f>IF(A68="","",TRIM(IF(OR(N68="",N(N68)=0),"Kurs fehlt. ","")&amp;IF(P68="","Pos.-Nr. unbekannt. ","")&amp;IF(AND(E68&lt;&gt;"",P68&lt;&gt;""),IF(E68*IF(G68="",1,G68)&lt;MAX(P68,N(L68)*IF(G68="",1,G68)),"Menge &lt; Abnahmemenge. ",""),"")&amp;IF(AND(L68&lt;&gt;"",P68&lt;&gt;""),IF(L68*IF(G68="",1,G68)&gt;P68,"Mindestabnahme &gt; Bedarf (mit Mindestabnahme gerechnet). ",""),"")&amp;IF(COUNTIFS($A$6:$A$255,A68,$B$6:$B$255,B68)&gt;1,"Doppelte Zeile. ","")))</f>
        <v/>
      </c>
    </row>
    <row r="69">
      <c r="A69" s="10" t="n"/>
      <c r="B69" s="10" t="n"/>
      <c r="C69" s="10" t="n"/>
      <c r="D69" s="10" t="n"/>
      <c r="E69" s="16" t="n"/>
      <c r="F69" s="10" t="n"/>
      <c r="G69" s="16" t="n"/>
      <c r="H69" s="16" t="n"/>
      <c r="I69" s="17" t="n"/>
      <c r="J69" s="10" t="n"/>
      <c r="K69" s="18" t="n"/>
      <c r="L69" s="16" t="n"/>
      <c r="M69" s="10" t="n"/>
      <c r="N69" s="15">
        <f>IF(A69="","",IF(J69="",1,IFERROR(INDEX(Stammdaten!$B$11:$B$18,MATCH(J69,Stammdaten!$A$11:$A$18,0)),"")))</f>
        <v/>
      </c>
      <c r="O69" s="19">
        <f>IF(OR(A69="",I69="",N69="",N(N69)=0),"",I69/IF(H69="",1,H69)/IF(G69="",1,G69)/N69)</f>
        <v/>
      </c>
      <c r="P69" s="15">
        <f>IF(B69="","",IFERROR(INDEX(Positionen!$D$6:$D$55,MATCH(B69,Positionen!$A$6:$A$55,0)),""))</f>
        <v/>
      </c>
      <c r="Q69" s="20">
        <f>IF(OR(O69="",P69=""),"",O69*MAX(P69,N(L69)*IF(G69="",1,G69)))</f>
        <v/>
      </c>
      <c r="R69" s="20">
        <f>IF(Q69="","",Q69*N(K69))</f>
        <v/>
      </c>
      <c r="S69" s="14">
        <f>IF(A69="","",TRIM(IF(OR(N69="",N(N69)=0),"Kurs fehlt. ","")&amp;IF(P69="","Pos.-Nr. unbekannt. ","")&amp;IF(AND(E69&lt;&gt;"",P69&lt;&gt;""),IF(E69*IF(G69="",1,G69)&lt;MAX(P69,N(L69)*IF(G69="",1,G69)),"Menge &lt; Abnahmemenge. ",""),"")&amp;IF(AND(L69&lt;&gt;"",P69&lt;&gt;""),IF(L69*IF(G69="",1,G69)&gt;P69,"Mindestabnahme &gt; Bedarf (mit Mindestabnahme gerechnet). ",""),"")&amp;IF(COUNTIFS($A$6:$A$255,A69,$B$6:$B$255,B69)&gt;1,"Doppelte Zeile. ","")))</f>
        <v/>
      </c>
    </row>
    <row r="70">
      <c r="A70" s="10" t="n"/>
      <c r="B70" s="10" t="n"/>
      <c r="C70" s="10" t="n"/>
      <c r="D70" s="10" t="n"/>
      <c r="E70" s="16" t="n"/>
      <c r="F70" s="10" t="n"/>
      <c r="G70" s="16" t="n"/>
      <c r="H70" s="16" t="n"/>
      <c r="I70" s="17" t="n"/>
      <c r="J70" s="10" t="n"/>
      <c r="K70" s="18" t="n"/>
      <c r="L70" s="16" t="n"/>
      <c r="M70" s="10" t="n"/>
      <c r="N70" s="15">
        <f>IF(A70="","",IF(J70="",1,IFERROR(INDEX(Stammdaten!$B$11:$B$18,MATCH(J70,Stammdaten!$A$11:$A$18,0)),"")))</f>
        <v/>
      </c>
      <c r="O70" s="19">
        <f>IF(OR(A70="",I70="",N70="",N(N70)=0),"",I70/IF(H70="",1,H70)/IF(G70="",1,G70)/N70)</f>
        <v/>
      </c>
      <c r="P70" s="15">
        <f>IF(B70="","",IFERROR(INDEX(Positionen!$D$6:$D$55,MATCH(B70,Positionen!$A$6:$A$55,0)),""))</f>
        <v/>
      </c>
      <c r="Q70" s="20">
        <f>IF(OR(O70="",P70=""),"",O70*MAX(P70,N(L70)*IF(G70="",1,G70)))</f>
        <v/>
      </c>
      <c r="R70" s="20">
        <f>IF(Q70="","",Q70*N(K70))</f>
        <v/>
      </c>
      <c r="S70" s="14">
        <f>IF(A70="","",TRIM(IF(OR(N70="",N(N70)=0),"Kurs fehlt. ","")&amp;IF(P70="","Pos.-Nr. unbekannt. ","")&amp;IF(AND(E70&lt;&gt;"",P70&lt;&gt;""),IF(E70*IF(G70="",1,G70)&lt;MAX(P70,N(L70)*IF(G70="",1,G70)),"Menge &lt; Abnahmemenge. ",""),"")&amp;IF(AND(L70&lt;&gt;"",P70&lt;&gt;""),IF(L70*IF(G70="",1,G70)&gt;P70,"Mindestabnahme &gt; Bedarf (mit Mindestabnahme gerechnet). ",""),"")&amp;IF(COUNTIFS($A$6:$A$255,A70,$B$6:$B$255,B70)&gt;1,"Doppelte Zeile. ","")))</f>
        <v/>
      </c>
    </row>
    <row r="71">
      <c r="A71" s="10" t="n"/>
      <c r="B71" s="10" t="n"/>
      <c r="C71" s="10" t="n"/>
      <c r="D71" s="10" t="n"/>
      <c r="E71" s="16" t="n"/>
      <c r="F71" s="10" t="n"/>
      <c r="G71" s="16" t="n"/>
      <c r="H71" s="16" t="n"/>
      <c r="I71" s="17" t="n"/>
      <c r="J71" s="10" t="n"/>
      <c r="K71" s="18" t="n"/>
      <c r="L71" s="16" t="n"/>
      <c r="M71" s="10" t="n"/>
      <c r="N71" s="15">
        <f>IF(A71="","",IF(J71="",1,IFERROR(INDEX(Stammdaten!$B$11:$B$18,MATCH(J71,Stammdaten!$A$11:$A$18,0)),"")))</f>
        <v/>
      </c>
      <c r="O71" s="19">
        <f>IF(OR(A71="",I71="",N71="",N(N71)=0),"",I71/IF(H71="",1,H71)/IF(G71="",1,G71)/N71)</f>
        <v/>
      </c>
      <c r="P71" s="15">
        <f>IF(B71="","",IFERROR(INDEX(Positionen!$D$6:$D$55,MATCH(B71,Positionen!$A$6:$A$55,0)),""))</f>
        <v/>
      </c>
      <c r="Q71" s="20">
        <f>IF(OR(O71="",P71=""),"",O71*MAX(P71,N(L71)*IF(G71="",1,G71)))</f>
        <v/>
      </c>
      <c r="R71" s="20">
        <f>IF(Q71="","",Q71*N(K71))</f>
        <v/>
      </c>
      <c r="S71" s="14">
        <f>IF(A71="","",TRIM(IF(OR(N71="",N(N71)=0),"Kurs fehlt. ","")&amp;IF(P71="","Pos.-Nr. unbekannt. ","")&amp;IF(AND(E71&lt;&gt;"",P71&lt;&gt;""),IF(E71*IF(G71="",1,G71)&lt;MAX(P71,N(L71)*IF(G71="",1,G71)),"Menge &lt; Abnahmemenge. ",""),"")&amp;IF(AND(L71&lt;&gt;"",P71&lt;&gt;""),IF(L71*IF(G71="",1,G71)&gt;P71,"Mindestabnahme &gt; Bedarf (mit Mindestabnahme gerechnet). ",""),"")&amp;IF(COUNTIFS($A$6:$A$255,A71,$B$6:$B$255,B71)&gt;1,"Doppelte Zeile. ","")))</f>
        <v/>
      </c>
    </row>
    <row r="72">
      <c r="A72" s="10" t="n"/>
      <c r="B72" s="10" t="n"/>
      <c r="C72" s="10" t="n"/>
      <c r="D72" s="10" t="n"/>
      <c r="E72" s="16" t="n"/>
      <c r="F72" s="10" t="n"/>
      <c r="G72" s="16" t="n"/>
      <c r="H72" s="16" t="n"/>
      <c r="I72" s="17" t="n"/>
      <c r="J72" s="10" t="n"/>
      <c r="K72" s="18" t="n"/>
      <c r="L72" s="16" t="n"/>
      <c r="M72" s="10" t="n"/>
      <c r="N72" s="15">
        <f>IF(A72="","",IF(J72="",1,IFERROR(INDEX(Stammdaten!$B$11:$B$18,MATCH(J72,Stammdaten!$A$11:$A$18,0)),"")))</f>
        <v/>
      </c>
      <c r="O72" s="19">
        <f>IF(OR(A72="",I72="",N72="",N(N72)=0),"",I72/IF(H72="",1,H72)/IF(G72="",1,G72)/N72)</f>
        <v/>
      </c>
      <c r="P72" s="15">
        <f>IF(B72="","",IFERROR(INDEX(Positionen!$D$6:$D$55,MATCH(B72,Positionen!$A$6:$A$55,0)),""))</f>
        <v/>
      </c>
      <c r="Q72" s="20">
        <f>IF(OR(O72="",P72=""),"",O72*MAX(P72,N(L72)*IF(G72="",1,G72)))</f>
        <v/>
      </c>
      <c r="R72" s="20">
        <f>IF(Q72="","",Q72*N(K72))</f>
        <v/>
      </c>
      <c r="S72" s="14">
        <f>IF(A72="","",TRIM(IF(OR(N72="",N(N72)=0),"Kurs fehlt. ","")&amp;IF(P72="","Pos.-Nr. unbekannt. ","")&amp;IF(AND(E72&lt;&gt;"",P72&lt;&gt;""),IF(E72*IF(G72="",1,G72)&lt;MAX(P72,N(L72)*IF(G72="",1,G72)),"Menge &lt; Abnahmemenge. ",""),"")&amp;IF(AND(L72&lt;&gt;"",P72&lt;&gt;""),IF(L72*IF(G72="",1,G72)&gt;P72,"Mindestabnahme &gt; Bedarf (mit Mindestabnahme gerechnet). ",""),"")&amp;IF(COUNTIFS($A$6:$A$255,A72,$B$6:$B$255,B72)&gt;1,"Doppelte Zeile. ","")))</f>
        <v/>
      </c>
    </row>
    <row r="73">
      <c r="A73" s="10" t="n"/>
      <c r="B73" s="10" t="n"/>
      <c r="C73" s="10" t="n"/>
      <c r="D73" s="10" t="n"/>
      <c r="E73" s="16" t="n"/>
      <c r="F73" s="10" t="n"/>
      <c r="G73" s="16" t="n"/>
      <c r="H73" s="16" t="n"/>
      <c r="I73" s="17" t="n"/>
      <c r="J73" s="10" t="n"/>
      <c r="K73" s="18" t="n"/>
      <c r="L73" s="16" t="n"/>
      <c r="M73" s="10" t="n"/>
      <c r="N73" s="15">
        <f>IF(A73="","",IF(J73="",1,IFERROR(INDEX(Stammdaten!$B$11:$B$18,MATCH(J73,Stammdaten!$A$11:$A$18,0)),"")))</f>
        <v/>
      </c>
      <c r="O73" s="19">
        <f>IF(OR(A73="",I73="",N73="",N(N73)=0),"",I73/IF(H73="",1,H73)/IF(G73="",1,G73)/N73)</f>
        <v/>
      </c>
      <c r="P73" s="15">
        <f>IF(B73="","",IFERROR(INDEX(Positionen!$D$6:$D$55,MATCH(B73,Positionen!$A$6:$A$55,0)),""))</f>
        <v/>
      </c>
      <c r="Q73" s="20">
        <f>IF(OR(O73="",P73=""),"",O73*MAX(P73,N(L73)*IF(G73="",1,G73)))</f>
        <v/>
      </c>
      <c r="R73" s="20">
        <f>IF(Q73="","",Q73*N(K73))</f>
        <v/>
      </c>
      <c r="S73" s="14">
        <f>IF(A73="","",TRIM(IF(OR(N73="",N(N73)=0),"Kurs fehlt. ","")&amp;IF(P73="","Pos.-Nr. unbekannt. ","")&amp;IF(AND(E73&lt;&gt;"",P73&lt;&gt;""),IF(E73*IF(G73="",1,G73)&lt;MAX(P73,N(L73)*IF(G73="",1,G73)),"Menge &lt; Abnahmemenge. ",""),"")&amp;IF(AND(L73&lt;&gt;"",P73&lt;&gt;""),IF(L73*IF(G73="",1,G73)&gt;P73,"Mindestabnahme &gt; Bedarf (mit Mindestabnahme gerechnet). ",""),"")&amp;IF(COUNTIFS($A$6:$A$255,A73,$B$6:$B$255,B73)&gt;1,"Doppelte Zeile. ","")))</f>
        <v/>
      </c>
    </row>
    <row r="74">
      <c r="A74" s="10" t="n"/>
      <c r="B74" s="10" t="n"/>
      <c r="C74" s="10" t="n"/>
      <c r="D74" s="10" t="n"/>
      <c r="E74" s="16" t="n"/>
      <c r="F74" s="10" t="n"/>
      <c r="G74" s="16" t="n"/>
      <c r="H74" s="16" t="n"/>
      <c r="I74" s="17" t="n"/>
      <c r="J74" s="10" t="n"/>
      <c r="K74" s="18" t="n"/>
      <c r="L74" s="16" t="n"/>
      <c r="M74" s="10" t="n"/>
      <c r="N74" s="15">
        <f>IF(A74="","",IF(J74="",1,IFERROR(INDEX(Stammdaten!$B$11:$B$18,MATCH(J74,Stammdaten!$A$11:$A$18,0)),"")))</f>
        <v/>
      </c>
      <c r="O74" s="19">
        <f>IF(OR(A74="",I74="",N74="",N(N74)=0),"",I74/IF(H74="",1,H74)/IF(G74="",1,G74)/N74)</f>
        <v/>
      </c>
      <c r="P74" s="15">
        <f>IF(B74="","",IFERROR(INDEX(Positionen!$D$6:$D$55,MATCH(B74,Positionen!$A$6:$A$55,0)),""))</f>
        <v/>
      </c>
      <c r="Q74" s="20">
        <f>IF(OR(O74="",P74=""),"",O74*MAX(P74,N(L74)*IF(G74="",1,G74)))</f>
        <v/>
      </c>
      <c r="R74" s="20">
        <f>IF(Q74="","",Q74*N(K74))</f>
        <v/>
      </c>
      <c r="S74" s="14">
        <f>IF(A74="","",TRIM(IF(OR(N74="",N(N74)=0),"Kurs fehlt. ","")&amp;IF(P74="","Pos.-Nr. unbekannt. ","")&amp;IF(AND(E74&lt;&gt;"",P74&lt;&gt;""),IF(E74*IF(G74="",1,G74)&lt;MAX(P74,N(L74)*IF(G74="",1,G74)),"Menge &lt; Abnahmemenge. ",""),"")&amp;IF(AND(L74&lt;&gt;"",P74&lt;&gt;""),IF(L74*IF(G74="",1,G74)&gt;P74,"Mindestabnahme &gt; Bedarf (mit Mindestabnahme gerechnet). ",""),"")&amp;IF(COUNTIFS($A$6:$A$255,A74,$B$6:$B$255,B74)&gt;1,"Doppelte Zeile. ","")))</f>
        <v/>
      </c>
    </row>
    <row r="75">
      <c r="A75" s="10" t="n"/>
      <c r="B75" s="10" t="n"/>
      <c r="C75" s="10" t="n"/>
      <c r="D75" s="10" t="n"/>
      <c r="E75" s="16" t="n"/>
      <c r="F75" s="10" t="n"/>
      <c r="G75" s="16" t="n"/>
      <c r="H75" s="16" t="n"/>
      <c r="I75" s="17" t="n"/>
      <c r="J75" s="10" t="n"/>
      <c r="K75" s="18" t="n"/>
      <c r="L75" s="16" t="n"/>
      <c r="M75" s="10" t="n"/>
      <c r="N75" s="15">
        <f>IF(A75="","",IF(J75="",1,IFERROR(INDEX(Stammdaten!$B$11:$B$18,MATCH(J75,Stammdaten!$A$11:$A$18,0)),"")))</f>
        <v/>
      </c>
      <c r="O75" s="19">
        <f>IF(OR(A75="",I75="",N75="",N(N75)=0),"",I75/IF(H75="",1,H75)/IF(G75="",1,G75)/N75)</f>
        <v/>
      </c>
      <c r="P75" s="15">
        <f>IF(B75="","",IFERROR(INDEX(Positionen!$D$6:$D$55,MATCH(B75,Positionen!$A$6:$A$55,0)),""))</f>
        <v/>
      </c>
      <c r="Q75" s="20">
        <f>IF(OR(O75="",P75=""),"",O75*MAX(P75,N(L75)*IF(G75="",1,G75)))</f>
        <v/>
      </c>
      <c r="R75" s="20">
        <f>IF(Q75="","",Q75*N(K75))</f>
        <v/>
      </c>
      <c r="S75" s="14">
        <f>IF(A75="","",TRIM(IF(OR(N75="",N(N75)=0),"Kurs fehlt. ","")&amp;IF(P75="","Pos.-Nr. unbekannt. ","")&amp;IF(AND(E75&lt;&gt;"",P75&lt;&gt;""),IF(E75*IF(G75="",1,G75)&lt;MAX(P75,N(L75)*IF(G75="",1,G75)),"Menge &lt; Abnahmemenge. ",""),"")&amp;IF(AND(L75&lt;&gt;"",P75&lt;&gt;""),IF(L75*IF(G75="",1,G75)&gt;P75,"Mindestabnahme &gt; Bedarf (mit Mindestabnahme gerechnet). ",""),"")&amp;IF(COUNTIFS($A$6:$A$255,A75,$B$6:$B$255,B75)&gt;1,"Doppelte Zeile. ","")))</f>
        <v/>
      </c>
    </row>
    <row r="76">
      <c r="A76" s="10" t="n"/>
      <c r="B76" s="10" t="n"/>
      <c r="C76" s="10" t="n"/>
      <c r="D76" s="10" t="n"/>
      <c r="E76" s="16" t="n"/>
      <c r="F76" s="10" t="n"/>
      <c r="G76" s="16" t="n"/>
      <c r="H76" s="16" t="n"/>
      <c r="I76" s="17" t="n"/>
      <c r="J76" s="10" t="n"/>
      <c r="K76" s="18" t="n"/>
      <c r="L76" s="16" t="n"/>
      <c r="M76" s="10" t="n"/>
      <c r="N76" s="15">
        <f>IF(A76="","",IF(J76="",1,IFERROR(INDEX(Stammdaten!$B$11:$B$18,MATCH(J76,Stammdaten!$A$11:$A$18,0)),"")))</f>
        <v/>
      </c>
      <c r="O76" s="19">
        <f>IF(OR(A76="",I76="",N76="",N(N76)=0),"",I76/IF(H76="",1,H76)/IF(G76="",1,G76)/N76)</f>
        <v/>
      </c>
      <c r="P76" s="15">
        <f>IF(B76="","",IFERROR(INDEX(Positionen!$D$6:$D$55,MATCH(B76,Positionen!$A$6:$A$55,0)),""))</f>
        <v/>
      </c>
      <c r="Q76" s="20">
        <f>IF(OR(O76="",P76=""),"",O76*MAX(P76,N(L76)*IF(G76="",1,G76)))</f>
        <v/>
      </c>
      <c r="R76" s="20">
        <f>IF(Q76="","",Q76*N(K76))</f>
        <v/>
      </c>
      <c r="S76" s="14">
        <f>IF(A76="","",TRIM(IF(OR(N76="",N(N76)=0),"Kurs fehlt. ","")&amp;IF(P76="","Pos.-Nr. unbekannt. ","")&amp;IF(AND(E76&lt;&gt;"",P76&lt;&gt;""),IF(E76*IF(G76="",1,G76)&lt;MAX(P76,N(L76)*IF(G76="",1,G76)),"Menge &lt; Abnahmemenge. ",""),"")&amp;IF(AND(L76&lt;&gt;"",P76&lt;&gt;""),IF(L76*IF(G76="",1,G76)&gt;P76,"Mindestabnahme &gt; Bedarf (mit Mindestabnahme gerechnet). ",""),"")&amp;IF(COUNTIFS($A$6:$A$255,A76,$B$6:$B$255,B76)&gt;1,"Doppelte Zeile. ","")))</f>
        <v/>
      </c>
    </row>
    <row r="77">
      <c r="A77" s="10" t="n"/>
      <c r="B77" s="10" t="n"/>
      <c r="C77" s="10" t="n"/>
      <c r="D77" s="10" t="n"/>
      <c r="E77" s="16" t="n"/>
      <c r="F77" s="10" t="n"/>
      <c r="G77" s="16" t="n"/>
      <c r="H77" s="16" t="n"/>
      <c r="I77" s="17" t="n"/>
      <c r="J77" s="10" t="n"/>
      <c r="K77" s="18" t="n"/>
      <c r="L77" s="16" t="n"/>
      <c r="M77" s="10" t="n"/>
      <c r="N77" s="15">
        <f>IF(A77="","",IF(J77="",1,IFERROR(INDEX(Stammdaten!$B$11:$B$18,MATCH(J77,Stammdaten!$A$11:$A$18,0)),"")))</f>
        <v/>
      </c>
      <c r="O77" s="19">
        <f>IF(OR(A77="",I77="",N77="",N(N77)=0),"",I77/IF(H77="",1,H77)/IF(G77="",1,G77)/N77)</f>
        <v/>
      </c>
      <c r="P77" s="15">
        <f>IF(B77="","",IFERROR(INDEX(Positionen!$D$6:$D$55,MATCH(B77,Positionen!$A$6:$A$55,0)),""))</f>
        <v/>
      </c>
      <c r="Q77" s="20">
        <f>IF(OR(O77="",P77=""),"",O77*MAX(P77,N(L77)*IF(G77="",1,G77)))</f>
        <v/>
      </c>
      <c r="R77" s="20">
        <f>IF(Q77="","",Q77*N(K77))</f>
        <v/>
      </c>
      <c r="S77" s="14">
        <f>IF(A77="","",TRIM(IF(OR(N77="",N(N77)=0),"Kurs fehlt. ","")&amp;IF(P77="","Pos.-Nr. unbekannt. ","")&amp;IF(AND(E77&lt;&gt;"",P77&lt;&gt;""),IF(E77*IF(G77="",1,G77)&lt;MAX(P77,N(L77)*IF(G77="",1,G77)),"Menge &lt; Abnahmemenge. ",""),"")&amp;IF(AND(L77&lt;&gt;"",P77&lt;&gt;""),IF(L77*IF(G77="",1,G77)&gt;P77,"Mindestabnahme &gt; Bedarf (mit Mindestabnahme gerechnet). ",""),"")&amp;IF(COUNTIFS($A$6:$A$255,A77,$B$6:$B$255,B77)&gt;1,"Doppelte Zeile. ","")))</f>
        <v/>
      </c>
    </row>
    <row r="78">
      <c r="A78" s="10" t="n"/>
      <c r="B78" s="10" t="n"/>
      <c r="C78" s="10" t="n"/>
      <c r="D78" s="10" t="n"/>
      <c r="E78" s="16" t="n"/>
      <c r="F78" s="10" t="n"/>
      <c r="G78" s="16" t="n"/>
      <c r="H78" s="16" t="n"/>
      <c r="I78" s="17" t="n"/>
      <c r="J78" s="10" t="n"/>
      <c r="K78" s="18" t="n"/>
      <c r="L78" s="16" t="n"/>
      <c r="M78" s="10" t="n"/>
      <c r="N78" s="15">
        <f>IF(A78="","",IF(J78="",1,IFERROR(INDEX(Stammdaten!$B$11:$B$18,MATCH(J78,Stammdaten!$A$11:$A$18,0)),"")))</f>
        <v/>
      </c>
      <c r="O78" s="19">
        <f>IF(OR(A78="",I78="",N78="",N(N78)=0),"",I78/IF(H78="",1,H78)/IF(G78="",1,G78)/N78)</f>
        <v/>
      </c>
      <c r="P78" s="15">
        <f>IF(B78="","",IFERROR(INDEX(Positionen!$D$6:$D$55,MATCH(B78,Positionen!$A$6:$A$55,0)),""))</f>
        <v/>
      </c>
      <c r="Q78" s="20">
        <f>IF(OR(O78="",P78=""),"",O78*MAX(P78,N(L78)*IF(G78="",1,G78)))</f>
        <v/>
      </c>
      <c r="R78" s="20">
        <f>IF(Q78="","",Q78*N(K78))</f>
        <v/>
      </c>
      <c r="S78" s="14">
        <f>IF(A78="","",TRIM(IF(OR(N78="",N(N78)=0),"Kurs fehlt. ","")&amp;IF(P78="","Pos.-Nr. unbekannt. ","")&amp;IF(AND(E78&lt;&gt;"",P78&lt;&gt;""),IF(E78*IF(G78="",1,G78)&lt;MAX(P78,N(L78)*IF(G78="",1,G78)),"Menge &lt; Abnahmemenge. ",""),"")&amp;IF(AND(L78&lt;&gt;"",P78&lt;&gt;""),IF(L78*IF(G78="",1,G78)&gt;P78,"Mindestabnahme &gt; Bedarf (mit Mindestabnahme gerechnet). ",""),"")&amp;IF(COUNTIFS($A$6:$A$255,A78,$B$6:$B$255,B78)&gt;1,"Doppelte Zeile. ","")))</f>
        <v/>
      </c>
    </row>
    <row r="79">
      <c r="A79" s="10" t="n"/>
      <c r="B79" s="10" t="n"/>
      <c r="C79" s="10" t="n"/>
      <c r="D79" s="10" t="n"/>
      <c r="E79" s="16" t="n"/>
      <c r="F79" s="10" t="n"/>
      <c r="G79" s="16" t="n"/>
      <c r="H79" s="16" t="n"/>
      <c r="I79" s="17" t="n"/>
      <c r="J79" s="10" t="n"/>
      <c r="K79" s="18" t="n"/>
      <c r="L79" s="16" t="n"/>
      <c r="M79" s="10" t="n"/>
      <c r="N79" s="15">
        <f>IF(A79="","",IF(J79="",1,IFERROR(INDEX(Stammdaten!$B$11:$B$18,MATCH(J79,Stammdaten!$A$11:$A$18,0)),"")))</f>
        <v/>
      </c>
      <c r="O79" s="19">
        <f>IF(OR(A79="",I79="",N79="",N(N79)=0),"",I79/IF(H79="",1,H79)/IF(G79="",1,G79)/N79)</f>
        <v/>
      </c>
      <c r="P79" s="15">
        <f>IF(B79="","",IFERROR(INDEX(Positionen!$D$6:$D$55,MATCH(B79,Positionen!$A$6:$A$55,0)),""))</f>
        <v/>
      </c>
      <c r="Q79" s="20">
        <f>IF(OR(O79="",P79=""),"",O79*MAX(P79,N(L79)*IF(G79="",1,G79)))</f>
        <v/>
      </c>
      <c r="R79" s="20">
        <f>IF(Q79="","",Q79*N(K79))</f>
        <v/>
      </c>
      <c r="S79" s="14">
        <f>IF(A79="","",TRIM(IF(OR(N79="",N(N79)=0),"Kurs fehlt. ","")&amp;IF(P79="","Pos.-Nr. unbekannt. ","")&amp;IF(AND(E79&lt;&gt;"",P79&lt;&gt;""),IF(E79*IF(G79="",1,G79)&lt;MAX(P79,N(L79)*IF(G79="",1,G79)),"Menge &lt; Abnahmemenge. ",""),"")&amp;IF(AND(L79&lt;&gt;"",P79&lt;&gt;""),IF(L79*IF(G79="",1,G79)&gt;P79,"Mindestabnahme &gt; Bedarf (mit Mindestabnahme gerechnet). ",""),"")&amp;IF(COUNTIFS($A$6:$A$255,A79,$B$6:$B$255,B79)&gt;1,"Doppelte Zeile. ","")))</f>
        <v/>
      </c>
    </row>
    <row r="80">
      <c r="A80" s="10" t="n"/>
      <c r="B80" s="10" t="n"/>
      <c r="C80" s="10" t="n"/>
      <c r="D80" s="10" t="n"/>
      <c r="E80" s="16" t="n"/>
      <c r="F80" s="10" t="n"/>
      <c r="G80" s="16" t="n"/>
      <c r="H80" s="16" t="n"/>
      <c r="I80" s="17" t="n"/>
      <c r="J80" s="10" t="n"/>
      <c r="K80" s="18" t="n"/>
      <c r="L80" s="16" t="n"/>
      <c r="M80" s="10" t="n"/>
      <c r="N80" s="15">
        <f>IF(A80="","",IF(J80="",1,IFERROR(INDEX(Stammdaten!$B$11:$B$18,MATCH(J80,Stammdaten!$A$11:$A$18,0)),"")))</f>
        <v/>
      </c>
      <c r="O80" s="19">
        <f>IF(OR(A80="",I80="",N80="",N(N80)=0),"",I80/IF(H80="",1,H80)/IF(G80="",1,G80)/N80)</f>
        <v/>
      </c>
      <c r="P80" s="15">
        <f>IF(B80="","",IFERROR(INDEX(Positionen!$D$6:$D$55,MATCH(B80,Positionen!$A$6:$A$55,0)),""))</f>
        <v/>
      </c>
      <c r="Q80" s="20">
        <f>IF(OR(O80="",P80=""),"",O80*MAX(P80,N(L80)*IF(G80="",1,G80)))</f>
        <v/>
      </c>
      <c r="R80" s="20">
        <f>IF(Q80="","",Q80*N(K80))</f>
        <v/>
      </c>
      <c r="S80" s="14">
        <f>IF(A80="","",TRIM(IF(OR(N80="",N(N80)=0),"Kurs fehlt. ","")&amp;IF(P80="","Pos.-Nr. unbekannt. ","")&amp;IF(AND(E80&lt;&gt;"",P80&lt;&gt;""),IF(E80*IF(G80="",1,G80)&lt;MAX(P80,N(L80)*IF(G80="",1,G80)),"Menge &lt; Abnahmemenge. ",""),"")&amp;IF(AND(L80&lt;&gt;"",P80&lt;&gt;""),IF(L80*IF(G80="",1,G80)&gt;P80,"Mindestabnahme &gt; Bedarf (mit Mindestabnahme gerechnet). ",""),"")&amp;IF(COUNTIFS($A$6:$A$255,A80,$B$6:$B$255,B80)&gt;1,"Doppelte Zeile. ","")))</f>
        <v/>
      </c>
    </row>
    <row r="81">
      <c r="A81" s="10" t="n"/>
      <c r="B81" s="10" t="n"/>
      <c r="C81" s="10" t="n"/>
      <c r="D81" s="10" t="n"/>
      <c r="E81" s="16" t="n"/>
      <c r="F81" s="10" t="n"/>
      <c r="G81" s="16" t="n"/>
      <c r="H81" s="16" t="n"/>
      <c r="I81" s="17" t="n"/>
      <c r="J81" s="10" t="n"/>
      <c r="K81" s="18" t="n"/>
      <c r="L81" s="16" t="n"/>
      <c r="M81" s="10" t="n"/>
      <c r="N81" s="15">
        <f>IF(A81="","",IF(J81="",1,IFERROR(INDEX(Stammdaten!$B$11:$B$18,MATCH(J81,Stammdaten!$A$11:$A$18,0)),"")))</f>
        <v/>
      </c>
      <c r="O81" s="19">
        <f>IF(OR(A81="",I81="",N81="",N(N81)=0),"",I81/IF(H81="",1,H81)/IF(G81="",1,G81)/N81)</f>
        <v/>
      </c>
      <c r="P81" s="15">
        <f>IF(B81="","",IFERROR(INDEX(Positionen!$D$6:$D$55,MATCH(B81,Positionen!$A$6:$A$55,0)),""))</f>
        <v/>
      </c>
      <c r="Q81" s="20">
        <f>IF(OR(O81="",P81=""),"",O81*MAX(P81,N(L81)*IF(G81="",1,G81)))</f>
        <v/>
      </c>
      <c r="R81" s="20">
        <f>IF(Q81="","",Q81*N(K81))</f>
        <v/>
      </c>
      <c r="S81" s="14">
        <f>IF(A81="","",TRIM(IF(OR(N81="",N(N81)=0),"Kurs fehlt. ","")&amp;IF(P81="","Pos.-Nr. unbekannt. ","")&amp;IF(AND(E81&lt;&gt;"",P81&lt;&gt;""),IF(E81*IF(G81="",1,G81)&lt;MAX(P81,N(L81)*IF(G81="",1,G81)),"Menge &lt; Abnahmemenge. ",""),"")&amp;IF(AND(L81&lt;&gt;"",P81&lt;&gt;""),IF(L81*IF(G81="",1,G81)&gt;P81,"Mindestabnahme &gt; Bedarf (mit Mindestabnahme gerechnet). ",""),"")&amp;IF(COUNTIFS($A$6:$A$255,A81,$B$6:$B$255,B81)&gt;1,"Doppelte Zeile. ","")))</f>
        <v/>
      </c>
    </row>
    <row r="82">
      <c r="A82" s="10" t="n"/>
      <c r="B82" s="10" t="n"/>
      <c r="C82" s="10" t="n"/>
      <c r="D82" s="10" t="n"/>
      <c r="E82" s="16" t="n"/>
      <c r="F82" s="10" t="n"/>
      <c r="G82" s="16" t="n"/>
      <c r="H82" s="16" t="n"/>
      <c r="I82" s="17" t="n"/>
      <c r="J82" s="10" t="n"/>
      <c r="K82" s="18" t="n"/>
      <c r="L82" s="16" t="n"/>
      <c r="M82" s="10" t="n"/>
      <c r="N82" s="15">
        <f>IF(A82="","",IF(J82="",1,IFERROR(INDEX(Stammdaten!$B$11:$B$18,MATCH(J82,Stammdaten!$A$11:$A$18,0)),"")))</f>
        <v/>
      </c>
      <c r="O82" s="19">
        <f>IF(OR(A82="",I82="",N82="",N(N82)=0),"",I82/IF(H82="",1,H82)/IF(G82="",1,G82)/N82)</f>
        <v/>
      </c>
      <c r="P82" s="15">
        <f>IF(B82="","",IFERROR(INDEX(Positionen!$D$6:$D$55,MATCH(B82,Positionen!$A$6:$A$55,0)),""))</f>
        <v/>
      </c>
      <c r="Q82" s="20">
        <f>IF(OR(O82="",P82=""),"",O82*MAX(P82,N(L82)*IF(G82="",1,G82)))</f>
        <v/>
      </c>
      <c r="R82" s="20">
        <f>IF(Q82="","",Q82*N(K82))</f>
        <v/>
      </c>
      <c r="S82" s="14">
        <f>IF(A82="","",TRIM(IF(OR(N82="",N(N82)=0),"Kurs fehlt. ","")&amp;IF(P82="","Pos.-Nr. unbekannt. ","")&amp;IF(AND(E82&lt;&gt;"",P82&lt;&gt;""),IF(E82*IF(G82="",1,G82)&lt;MAX(P82,N(L82)*IF(G82="",1,G82)),"Menge &lt; Abnahmemenge. ",""),"")&amp;IF(AND(L82&lt;&gt;"",P82&lt;&gt;""),IF(L82*IF(G82="",1,G82)&gt;P82,"Mindestabnahme &gt; Bedarf (mit Mindestabnahme gerechnet). ",""),"")&amp;IF(COUNTIFS($A$6:$A$255,A82,$B$6:$B$255,B82)&gt;1,"Doppelte Zeile. ","")))</f>
        <v/>
      </c>
    </row>
    <row r="83">
      <c r="A83" s="10" t="n"/>
      <c r="B83" s="10" t="n"/>
      <c r="C83" s="10" t="n"/>
      <c r="D83" s="10" t="n"/>
      <c r="E83" s="16" t="n"/>
      <c r="F83" s="10" t="n"/>
      <c r="G83" s="16" t="n"/>
      <c r="H83" s="16" t="n"/>
      <c r="I83" s="17" t="n"/>
      <c r="J83" s="10" t="n"/>
      <c r="K83" s="18" t="n"/>
      <c r="L83" s="16" t="n"/>
      <c r="M83" s="10" t="n"/>
      <c r="N83" s="15">
        <f>IF(A83="","",IF(J83="",1,IFERROR(INDEX(Stammdaten!$B$11:$B$18,MATCH(J83,Stammdaten!$A$11:$A$18,0)),"")))</f>
        <v/>
      </c>
      <c r="O83" s="19">
        <f>IF(OR(A83="",I83="",N83="",N(N83)=0),"",I83/IF(H83="",1,H83)/IF(G83="",1,G83)/N83)</f>
        <v/>
      </c>
      <c r="P83" s="15">
        <f>IF(B83="","",IFERROR(INDEX(Positionen!$D$6:$D$55,MATCH(B83,Positionen!$A$6:$A$55,0)),""))</f>
        <v/>
      </c>
      <c r="Q83" s="20">
        <f>IF(OR(O83="",P83=""),"",O83*MAX(P83,N(L83)*IF(G83="",1,G83)))</f>
        <v/>
      </c>
      <c r="R83" s="20">
        <f>IF(Q83="","",Q83*N(K83))</f>
        <v/>
      </c>
      <c r="S83" s="14">
        <f>IF(A83="","",TRIM(IF(OR(N83="",N(N83)=0),"Kurs fehlt. ","")&amp;IF(P83="","Pos.-Nr. unbekannt. ","")&amp;IF(AND(E83&lt;&gt;"",P83&lt;&gt;""),IF(E83*IF(G83="",1,G83)&lt;MAX(P83,N(L83)*IF(G83="",1,G83)),"Menge &lt; Abnahmemenge. ",""),"")&amp;IF(AND(L83&lt;&gt;"",P83&lt;&gt;""),IF(L83*IF(G83="",1,G83)&gt;P83,"Mindestabnahme &gt; Bedarf (mit Mindestabnahme gerechnet). ",""),"")&amp;IF(COUNTIFS($A$6:$A$255,A83,$B$6:$B$255,B83)&gt;1,"Doppelte Zeile. ","")))</f>
        <v/>
      </c>
    </row>
    <row r="84">
      <c r="A84" s="10" t="n"/>
      <c r="B84" s="10" t="n"/>
      <c r="C84" s="10" t="n"/>
      <c r="D84" s="10" t="n"/>
      <c r="E84" s="16" t="n"/>
      <c r="F84" s="10" t="n"/>
      <c r="G84" s="16" t="n"/>
      <c r="H84" s="16" t="n"/>
      <c r="I84" s="17" t="n"/>
      <c r="J84" s="10" t="n"/>
      <c r="K84" s="18" t="n"/>
      <c r="L84" s="16" t="n"/>
      <c r="M84" s="10" t="n"/>
      <c r="N84" s="15">
        <f>IF(A84="","",IF(J84="",1,IFERROR(INDEX(Stammdaten!$B$11:$B$18,MATCH(J84,Stammdaten!$A$11:$A$18,0)),"")))</f>
        <v/>
      </c>
      <c r="O84" s="19">
        <f>IF(OR(A84="",I84="",N84="",N(N84)=0),"",I84/IF(H84="",1,H84)/IF(G84="",1,G84)/N84)</f>
        <v/>
      </c>
      <c r="P84" s="15">
        <f>IF(B84="","",IFERROR(INDEX(Positionen!$D$6:$D$55,MATCH(B84,Positionen!$A$6:$A$55,0)),""))</f>
        <v/>
      </c>
      <c r="Q84" s="20">
        <f>IF(OR(O84="",P84=""),"",O84*MAX(P84,N(L84)*IF(G84="",1,G84)))</f>
        <v/>
      </c>
      <c r="R84" s="20">
        <f>IF(Q84="","",Q84*N(K84))</f>
        <v/>
      </c>
      <c r="S84" s="14">
        <f>IF(A84="","",TRIM(IF(OR(N84="",N(N84)=0),"Kurs fehlt. ","")&amp;IF(P84="","Pos.-Nr. unbekannt. ","")&amp;IF(AND(E84&lt;&gt;"",P84&lt;&gt;""),IF(E84*IF(G84="",1,G84)&lt;MAX(P84,N(L84)*IF(G84="",1,G84)),"Menge &lt; Abnahmemenge. ",""),"")&amp;IF(AND(L84&lt;&gt;"",P84&lt;&gt;""),IF(L84*IF(G84="",1,G84)&gt;P84,"Mindestabnahme &gt; Bedarf (mit Mindestabnahme gerechnet). ",""),"")&amp;IF(COUNTIFS($A$6:$A$255,A84,$B$6:$B$255,B84)&gt;1,"Doppelte Zeile. ","")))</f>
        <v/>
      </c>
    </row>
    <row r="85">
      <c r="A85" s="10" t="n"/>
      <c r="B85" s="10" t="n"/>
      <c r="C85" s="10" t="n"/>
      <c r="D85" s="10" t="n"/>
      <c r="E85" s="16" t="n"/>
      <c r="F85" s="10" t="n"/>
      <c r="G85" s="16" t="n"/>
      <c r="H85" s="16" t="n"/>
      <c r="I85" s="17" t="n"/>
      <c r="J85" s="10" t="n"/>
      <c r="K85" s="18" t="n"/>
      <c r="L85" s="16" t="n"/>
      <c r="M85" s="10" t="n"/>
      <c r="N85" s="15">
        <f>IF(A85="","",IF(J85="",1,IFERROR(INDEX(Stammdaten!$B$11:$B$18,MATCH(J85,Stammdaten!$A$11:$A$18,0)),"")))</f>
        <v/>
      </c>
      <c r="O85" s="19">
        <f>IF(OR(A85="",I85="",N85="",N(N85)=0),"",I85/IF(H85="",1,H85)/IF(G85="",1,G85)/N85)</f>
        <v/>
      </c>
      <c r="P85" s="15">
        <f>IF(B85="","",IFERROR(INDEX(Positionen!$D$6:$D$55,MATCH(B85,Positionen!$A$6:$A$55,0)),""))</f>
        <v/>
      </c>
      <c r="Q85" s="20">
        <f>IF(OR(O85="",P85=""),"",O85*MAX(P85,N(L85)*IF(G85="",1,G85)))</f>
        <v/>
      </c>
      <c r="R85" s="20">
        <f>IF(Q85="","",Q85*N(K85))</f>
        <v/>
      </c>
      <c r="S85" s="14">
        <f>IF(A85="","",TRIM(IF(OR(N85="",N(N85)=0),"Kurs fehlt. ","")&amp;IF(P85="","Pos.-Nr. unbekannt. ","")&amp;IF(AND(E85&lt;&gt;"",P85&lt;&gt;""),IF(E85*IF(G85="",1,G85)&lt;MAX(P85,N(L85)*IF(G85="",1,G85)),"Menge &lt; Abnahmemenge. ",""),"")&amp;IF(AND(L85&lt;&gt;"",P85&lt;&gt;""),IF(L85*IF(G85="",1,G85)&gt;P85,"Mindestabnahme &gt; Bedarf (mit Mindestabnahme gerechnet). ",""),"")&amp;IF(COUNTIFS($A$6:$A$255,A85,$B$6:$B$255,B85)&gt;1,"Doppelte Zeile. ","")))</f>
        <v/>
      </c>
    </row>
    <row r="86">
      <c r="A86" s="10" t="n"/>
      <c r="B86" s="10" t="n"/>
      <c r="C86" s="10" t="n"/>
      <c r="D86" s="10" t="n"/>
      <c r="E86" s="16" t="n"/>
      <c r="F86" s="10" t="n"/>
      <c r="G86" s="16" t="n"/>
      <c r="H86" s="16" t="n"/>
      <c r="I86" s="17" t="n"/>
      <c r="J86" s="10" t="n"/>
      <c r="K86" s="18" t="n"/>
      <c r="L86" s="16" t="n"/>
      <c r="M86" s="10" t="n"/>
      <c r="N86" s="15">
        <f>IF(A86="","",IF(J86="",1,IFERROR(INDEX(Stammdaten!$B$11:$B$18,MATCH(J86,Stammdaten!$A$11:$A$18,0)),"")))</f>
        <v/>
      </c>
      <c r="O86" s="19">
        <f>IF(OR(A86="",I86="",N86="",N(N86)=0),"",I86/IF(H86="",1,H86)/IF(G86="",1,G86)/N86)</f>
        <v/>
      </c>
      <c r="P86" s="15">
        <f>IF(B86="","",IFERROR(INDEX(Positionen!$D$6:$D$55,MATCH(B86,Positionen!$A$6:$A$55,0)),""))</f>
        <v/>
      </c>
      <c r="Q86" s="20">
        <f>IF(OR(O86="",P86=""),"",O86*MAX(P86,N(L86)*IF(G86="",1,G86)))</f>
        <v/>
      </c>
      <c r="R86" s="20">
        <f>IF(Q86="","",Q86*N(K86))</f>
        <v/>
      </c>
      <c r="S86" s="14">
        <f>IF(A86="","",TRIM(IF(OR(N86="",N(N86)=0),"Kurs fehlt. ","")&amp;IF(P86="","Pos.-Nr. unbekannt. ","")&amp;IF(AND(E86&lt;&gt;"",P86&lt;&gt;""),IF(E86*IF(G86="",1,G86)&lt;MAX(P86,N(L86)*IF(G86="",1,G86)),"Menge &lt; Abnahmemenge. ",""),"")&amp;IF(AND(L86&lt;&gt;"",P86&lt;&gt;""),IF(L86*IF(G86="",1,G86)&gt;P86,"Mindestabnahme &gt; Bedarf (mit Mindestabnahme gerechnet). ",""),"")&amp;IF(COUNTIFS($A$6:$A$255,A86,$B$6:$B$255,B86)&gt;1,"Doppelte Zeile. ","")))</f>
        <v/>
      </c>
    </row>
    <row r="87">
      <c r="A87" s="10" t="n"/>
      <c r="B87" s="10" t="n"/>
      <c r="C87" s="10" t="n"/>
      <c r="D87" s="10" t="n"/>
      <c r="E87" s="16" t="n"/>
      <c r="F87" s="10" t="n"/>
      <c r="G87" s="16" t="n"/>
      <c r="H87" s="16" t="n"/>
      <c r="I87" s="17" t="n"/>
      <c r="J87" s="10" t="n"/>
      <c r="K87" s="18" t="n"/>
      <c r="L87" s="16" t="n"/>
      <c r="M87" s="10" t="n"/>
      <c r="N87" s="15">
        <f>IF(A87="","",IF(J87="",1,IFERROR(INDEX(Stammdaten!$B$11:$B$18,MATCH(J87,Stammdaten!$A$11:$A$18,0)),"")))</f>
        <v/>
      </c>
      <c r="O87" s="19">
        <f>IF(OR(A87="",I87="",N87="",N(N87)=0),"",I87/IF(H87="",1,H87)/IF(G87="",1,G87)/N87)</f>
        <v/>
      </c>
      <c r="P87" s="15">
        <f>IF(B87="","",IFERROR(INDEX(Positionen!$D$6:$D$55,MATCH(B87,Positionen!$A$6:$A$55,0)),""))</f>
        <v/>
      </c>
      <c r="Q87" s="20">
        <f>IF(OR(O87="",P87=""),"",O87*MAX(P87,N(L87)*IF(G87="",1,G87)))</f>
        <v/>
      </c>
      <c r="R87" s="20">
        <f>IF(Q87="","",Q87*N(K87))</f>
        <v/>
      </c>
      <c r="S87" s="14">
        <f>IF(A87="","",TRIM(IF(OR(N87="",N(N87)=0),"Kurs fehlt. ","")&amp;IF(P87="","Pos.-Nr. unbekannt. ","")&amp;IF(AND(E87&lt;&gt;"",P87&lt;&gt;""),IF(E87*IF(G87="",1,G87)&lt;MAX(P87,N(L87)*IF(G87="",1,G87)),"Menge &lt; Abnahmemenge. ",""),"")&amp;IF(AND(L87&lt;&gt;"",P87&lt;&gt;""),IF(L87*IF(G87="",1,G87)&gt;P87,"Mindestabnahme &gt; Bedarf (mit Mindestabnahme gerechnet). ",""),"")&amp;IF(COUNTIFS($A$6:$A$255,A87,$B$6:$B$255,B87)&gt;1,"Doppelte Zeile. ","")))</f>
        <v/>
      </c>
    </row>
    <row r="88">
      <c r="A88" s="10" t="n"/>
      <c r="B88" s="10" t="n"/>
      <c r="C88" s="10" t="n"/>
      <c r="D88" s="10" t="n"/>
      <c r="E88" s="16" t="n"/>
      <c r="F88" s="10" t="n"/>
      <c r="G88" s="16" t="n"/>
      <c r="H88" s="16" t="n"/>
      <c r="I88" s="17" t="n"/>
      <c r="J88" s="10" t="n"/>
      <c r="K88" s="18" t="n"/>
      <c r="L88" s="16" t="n"/>
      <c r="M88" s="10" t="n"/>
      <c r="N88" s="15">
        <f>IF(A88="","",IF(J88="",1,IFERROR(INDEX(Stammdaten!$B$11:$B$18,MATCH(J88,Stammdaten!$A$11:$A$18,0)),"")))</f>
        <v/>
      </c>
      <c r="O88" s="19">
        <f>IF(OR(A88="",I88="",N88="",N(N88)=0),"",I88/IF(H88="",1,H88)/IF(G88="",1,G88)/N88)</f>
        <v/>
      </c>
      <c r="P88" s="15">
        <f>IF(B88="","",IFERROR(INDEX(Positionen!$D$6:$D$55,MATCH(B88,Positionen!$A$6:$A$55,0)),""))</f>
        <v/>
      </c>
      <c r="Q88" s="20">
        <f>IF(OR(O88="",P88=""),"",O88*MAX(P88,N(L88)*IF(G88="",1,G88)))</f>
        <v/>
      </c>
      <c r="R88" s="20">
        <f>IF(Q88="","",Q88*N(K88))</f>
        <v/>
      </c>
      <c r="S88" s="14">
        <f>IF(A88="","",TRIM(IF(OR(N88="",N(N88)=0),"Kurs fehlt. ","")&amp;IF(P88="","Pos.-Nr. unbekannt. ","")&amp;IF(AND(E88&lt;&gt;"",P88&lt;&gt;""),IF(E88*IF(G88="",1,G88)&lt;MAX(P88,N(L88)*IF(G88="",1,G88)),"Menge &lt; Abnahmemenge. ",""),"")&amp;IF(AND(L88&lt;&gt;"",P88&lt;&gt;""),IF(L88*IF(G88="",1,G88)&gt;P88,"Mindestabnahme &gt; Bedarf (mit Mindestabnahme gerechnet). ",""),"")&amp;IF(COUNTIFS($A$6:$A$255,A88,$B$6:$B$255,B88)&gt;1,"Doppelte Zeile. ","")))</f>
        <v/>
      </c>
    </row>
    <row r="89">
      <c r="A89" s="10" t="n"/>
      <c r="B89" s="10" t="n"/>
      <c r="C89" s="10" t="n"/>
      <c r="D89" s="10" t="n"/>
      <c r="E89" s="16" t="n"/>
      <c r="F89" s="10" t="n"/>
      <c r="G89" s="16" t="n"/>
      <c r="H89" s="16" t="n"/>
      <c r="I89" s="17" t="n"/>
      <c r="J89" s="10" t="n"/>
      <c r="K89" s="18" t="n"/>
      <c r="L89" s="16" t="n"/>
      <c r="M89" s="10" t="n"/>
      <c r="N89" s="15">
        <f>IF(A89="","",IF(J89="",1,IFERROR(INDEX(Stammdaten!$B$11:$B$18,MATCH(J89,Stammdaten!$A$11:$A$18,0)),"")))</f>
        <v/>
      </c>
      <c r="O89" s="19">
        <f>IF(OR(A89="",I89="",N89="",N(N89)=0),"",I89/IF(H89="",1,H89)/IF(G89="",1,G89)/N89)</f>
        <v/>
      </c>
      <c r="P89" s="15">
        <f>IF(B89="","",IFERROR(INDEX(Positionen!$D$6:$D$55,MATCH(B89,Positionen!$A$6:$A$55,0)),""))</f>
        <v/>
      </c>
      <c r="Q89" s="20">
        <f>IF(OR(O89="",P89=""),"",O89*MAX(P89,N(L89)*IF(G89="",1,G89)))</f>
        <v/>
      </c>
      <c r="R89" s="20">
        <f>IF(Q89="","",Q89*N(K89))</f>
        <v/>
      </c>
      <c r="S89" s="14">
        <f>IF(A89="","",TRIM(IF(OR(N89="",N(N89)=0),"Kurs fehlt. ","")&amp;IF(P89="","Pos.-Nr. unbekannt. ","")&amp;IF(AND(E89&lt;&gt;"",P89&lt;&gt;""),IF(E89*IF(G89="",1,G89)&lt;MAX(P89,N(L89)*IF(G89="",1,G89)),"Menge &lt; Abnahmemenge. ",""),"")&amp;IF(AND(L89&lt;&gt;"",P89&lt;&gt;""),IF(L89*IF(G89="",1,G89)&gt;P89,"Mindestabnahme &gt; Bedarf (mit Mindestabnahme gerechnet). ",""),"")&amp;IF(COUNTIFS($A$6:$A$255,A89,$B$6:$B$255,B89)&gt;1,"Doppelte Zeile. ","")))</f>
        <v/>
      </c>
    </row>
    <row r="90">
      <c r="A90" s="10" t="n"/>
      <c r="B90" s="10" t="n"/>
      <c r="C90" s="10" t="n"/>
      <c r="D90" s="10" t="n"/>
      <c r="E90" s="16" t="n"/>
      <c r="F90" s="10" t="n"/>
      <c r="G90" s="16" t="n"/>
      <c r="H90" s="16" t="n"/>
      <c r="I90" s="17" t="n"/>
      <c r="J90" s="10" t="n"/>
      <c r="K90" s="18" t="n"/>
      <c r="L90" s="16" t="n"/>
      <c r="M90" s="10" t="n"/>
      <c r="N90" s="15">
        <f>IF(A90="","",IF(J90="",1,IFERROR(INDEX(Stammdaten!$B$11:$B$18,MATCH(J90,Stammdaten!$A$11:$A$18,0)),"")))</f>
        <v/>
      </c>
      <c r="O90" s="19">
        <f>IF(OR(A90="",I90="",N90="",N(N90)=0),"",I90/IF(H90="",1,H90)/IF(G90="",1,G90)/N90)</f>
        <v/>
      </c>
      <c r="P90" s="15">
        <f>IF(B90="","",IFERROR(INDEX(Positionen!$D$6:$D$55,MATCH(B90,Positionen!$A$6:$A$55,0)),""))</f>
        <v/>
      </c>
      <c r="Q90" s="20">
        <f>IF(OR(O90="",P90=""),"",O90*MAX(P90,N(L90)*IF(G90="",1,G90)))</f>
        <v/>
      </c>
      <c r="R90" s="20">
        <f>IF(Q90="","",Q90*N(K90))</f>
        <v/>
      </c>
      <c r="S90" s="14">
        <f>IF(A90="","",TRIM(IF(OR(N90="",N(N90)=0),"Kurs fehlt. ","")&amp;IF(P90="","Pos.-Nr. unbekannt. ","")&amp;IF(AND(E90&lt;&gt;"",P90&lt;&gt;""),IF(E90*IF(G90="",1,G90)&lt;MAX(P90,N(L90)*IF(G90="",1,G90)),"Menge &lt; Abnahmemenge. ",""),"")&amp;IF(AND(L90&lt;&gt;"",P90&lt;&gt;""),IF(L90*IF(G90="",1,G90)&gt;P90,"Mindestabnahme &gt; Bedarf (mit Mindestabnahme gerechnet). ",""),"")&amp;IF(COUNTIFS($A$6:$A$255,A90,$B$6:$B$255,B90)&gt;1,"Doppelte Zeile. ","")))</f>
        <v/>
      </c>
    </row>
    <row r="91">
      <c r="A91" s="10" t="n"/>
      <c r="B91" s="10" t="n"/>
      <c r="C91" s="10" t="n"/>
      <c r="D91" s="10" t="n"/>
      <c r="E91" s="16" t="n"/>
      <c r="F91" s="10" t="n"/>
      <c r="G91" s="16" t="n"/>
      <c r="H91" s="16" t="n"/>
      <c r="I91" s="17" t="n"/>
      <c r="J91" s="10" t="n"/>
      <c r="K91" s="18" t="n"/>
      <c r="L91" s="16" t="n"/>
      <c r="M91" s="10" t="n"/>
      <c r="N91" s="15">
        <f>IF(A91="","",IF(J91="",1,IFERROR(INDEX(Stammdaten!$B$11:$B$18,MATCH(J91,Stammdaten!$A$11:$A$18,0)),"")))</f>
        <v/>
      </c>
      <c r="O91" s="19">
        <f>IF(OR(A91="",I91="",N91="",N(N91)=0),"",I91/IF(H91="",1,H91)/IF(G91="",1,G91)/N91)</f>
        <v/>
      </c>
      <c r="P91" s="15">
        <f>IF(B91="","",IFERROR(INDEX(Positionen!$D$6:$D$55,MATCH(B91,Positionen!$A$6:$A$55,0)),""))</f>
        <v/>
      </c>
      <c r="Q91" s="20">
        <f>IF(OR(O91="",P91=""),"",O91*MAX(P91,N(L91)*IF(G91="",1,G91)))</f>
        <v/>
      </c>
      <c r="R91" s="20">
        <f>IF(Q91="","",Q91*N(K91))</f>
        <v/>
      </c>
      <c r="S91" s="14">
        <f>IF(A91="","",TRIM(IF(OR(N91="",N(N91)=0),"Kurs fehlt. ","")&amp;IF(P91="","Pos.-Nr. unbekannt. ","")&amp;IF(AND(E91&lt;&gt;"",P91&lt;&gt;""),IF(E91*IF(G91="",1,G91)&lt;MAX(P91,N(L91)*IF(G91="",1,G91)),"Menge &lt; Abnahmemenge. ",""),"")&amp;IF(AND(L91&lt;&gt;"",P91&lt;&gt;""),IF(L91*IF(G91="",1,G91)&gt;P91,"Mindestabnahme &gt; Bedarf (mit Mindestabnahme gerechnet). ",""),"")&amp;IF(COUNTIFS($A$6:$A$255,A91,$B$6:$B$255,B91)&gt;1,"Doppelte Zeile. ","")))</f>
        <v/>
      </c>
    </row>
    <row r="92">
      <c r="A92" s="10" t="n"/>
      <c r="B92" s="10" t="n"/>
      <c r="C92" s="10" t="n"/>
      <c r="D92" s="10" t="n"/>
      <c r="E92" s="16" t="n"/>
      <c r="F92" s="10" t="n"/>
      <c r="G92" s="16" t="n"/>
      <c r="H92" s="16" t="n"/>
      <c r="I92" s="17" t="n"/>
      <c r="J92" s="10" t="n"/>
      <c r="K92" s="18" t="n"/>
      <c r="L92" s="16" t="n"/>
      <c r="M92" s="10" t="n"/>
      <c r="N92" s="15">
        <f>IF(A92="","",IF(J92="",1,IFERROR(INDEX(Stammdaten!$B$11:$B$18,MATCH(J92,Stammdaten!$A$11:$A$18,0)),"")))</f>
        <v/>
      </c>
      <c r="O92" s="19">
        <f>IF(OR(A92="",I92="",N92="",N(N92)=0),"",I92/IF(H92="",1,H92)/IF(G92="",1,G92)/N92)</f>
        <v/>
      </c>
      <c r="P92" s="15">
        <f>IF(B92="","",IFERROR(INDEX(Positionen!$D$6:$D$55,MATCH(B92,Positionen!$A$6:$A$55,0)),""))</f>
        <v/>
      </c>
      <c r="Q92" s="20">
        <f>IF(OR(O92="",P92=""),"",O92*MAX(P92,N(L92)*IF(G92="",1,G92)))</f>
        <v/>
      </c>
      <c r="R92" s="20">
        <f>IF(Q92="","",Q92*N(K92))</f>
        <v/>
      </c>
      <c r="S92" s="14">
        <f>IF(A92="","",TRIM(IF(OR(N92="",N(N92)=0),"Kurs fehlt. ","")&amp;IF(P92="","Pos.-Nr. unbekannt. ","")&amp;IF(AND(E92&lt;&gt;"",P92&lt;&gt;""),IF(E92*IF(G92="",1,G92)&lt;MAX(P92,N(L92)*IF(G92="",1,G92)),"Menge &lt; Abnahmemenge. ",""),"")&amp;IF(AND(L92&lt;&gt;"",P92&lt;&gt;""),IF(L92*IF(G92="",1,G92)&gt;P92,"Mindestabnahme &gt; Bedarf (mit Mindestabnahme gerechnet). ",""),"")&amp;IF(COUNTIFS($A$6:$A$255,A92,$B$6:$B$255,B92)&gt;1,"Doppelte Zeile. ","")))</f>
        <v/>
      </c>
    </row>
    <row r="93">
      <c r="A93" s="10" t="n"/>
      <c r="B93" s="10" t="n"/>
      <c r="C93" s="10" t="n"/>
      <c r="D93" s="10" t="n"/>
      <c r="E93" s="16" t="n"/>
      <c r="F93" s="10" t="n"/>
      <c r="G93" s="16" t="n"/>
      <c r="H93" s="16" t="n"/>
      <c r="I93" s="17" t="n"/>
      <c r="J93" s="10" t="n"/>
      <c r="K93" s="18" t="n"/>
      <c r="L93" s="16" t="n"/>
      <c r="M93" s="10" t="n"/>
      <c r="N93" s="15">
        <f>IF(A93="","",IF(J93="",1,IFERROR(INDEX(Stammdaten!$B$11:$B$18,MATCH(J93,Stammdaten!$A$11:$A$18,0)),"")))</f>
        <v/>
      </c>
      <c r="O93" s="19">
        <f>IF(OR(A93="",I93="",N93="",N(N93)=0),"",I93/IF(H93="",1,H93)/IF(G93="",1,G93)/N93)</f>
        <v/>
      </c>
      <c r="P93" s="15">
        <f>IF(B93="","",IFERROR(INDEX(Positionen!$D$6:$D$55,MATCH(B93,Positionen!$A$6:$A$55,0)),""))</f>
        <v/>
      </c>
      <c r="Q93" s="20">
        <f>IF(OR(O93="",P93=""),"",O93*MAX(P93,N(L93)*IF(G93="",1,G93)))</f>
        <v/>
      </c>
      <c r="R93" s="20">
        <f>IF(Q93="","",Q93*N(K93))</f>
        <v/>
      </c>
      <c r="S93" s="14">
        <f>IF(A93="","",TRIM(IF(OR(N93="",N(N93)=0),"Kurs fehlt. ","")&amp;IF(P93="","Pos.-Nr. unbekannt. ","")&amp;IF(AND(E93&lt;&gt;"",P93&lt;&gt;""),IF(E93*IF(G93="",1,G93)&lt;MAX(P93,N(L93)*IF(G93="",1,G93)),"Menge &lt; Abnahmemenge. ",""),"")&amp;IF(AND(L93&lt;&gt;"",P93&lt;&gt;""),IF(L93*IF(G93="",1,G93)&gt;P93,"Mindestabnahme &gt; Bedarf (mit Mindestabnahme gerechnet). ",""),"")&amp;IF(COUNTIFS($A$6:$A$255,A93,$B$6:$B$255,B93)&gt;1,"Doppelte Zeile. ","")))</f>
        <v/>
      </c>
    </row>
    <row r="94">
      <c r="A94" s="10" t="n"/>
      <c r="B94" s="10" t="n"/>
      <c r="C94" s="10" t="n"/>
      <c r="D94" s="10" t="n"/>
      <c r="E94" s="16" t="n"/>
      <c r="F94" s="10" t="n"/>
      <c r="G94" s="16" t="n"/>
      <c r="H94" s="16" t="n"/>
      <c r="I94" s="17" t="n"/>
      <c r="J94" s="10" t="n"/>
      <c r="K94" s="18" t="n"/>
      <c r="L94" s="16" t="n"/>
      <c r="M94" s="10" t="n"/>
      <c r="N94" s="15">
        <f>IF(A94="","",IF(J94="",1,IFERROR(INDEX(Stammdaten!$B$11:$B$18,MATCH(J94,Stammdaten!$A$11:$A$18,0)),"")))</f>
        <v/>
      </c>
      <c r="O94" s="19">
        <f>IF(OR(A94="",I94="",N94="",N(N94)=0),"",I94/IF(H94="",1,H94)/IF(G94="",1,G94)/N94)</f>
        <v/>
      </c>
      <c r="P94" s="15">
        <f>IF(B94="","",IFERROR(INDEX(Positionen!$D$6:$D$55,MATCH(B94,Positionen!$A$6:$A$55,0)),""))</f>
        <v/>
      </c>
      <c r="Q94" s="20">
        <f>IF(OR(O94="",P94=""),"",O94*MAX(P94,N(L94)*IF(G94="",1,G94)))</f>
        <v/>
      </c>
      <c r="R94" s="20">
        <f>IF(Q94="","",Q94*N(K94))</f>
        <v/>
      </c>
      <c r="S94" s="14">
        <f>IF(A94="","",TRIM(IF(OR(N94="",N(N94)=0),"Kurs fehlt. ","")&amp;IF(P94="","Pos.-Nr. unbekannt. ","")&amp;IF(AND(E94&lt;&gt;"",P94&lt;&gt;""),IF(E94*IF(G94="",1,G94)&lt;MAX(P94,N(L94)*IF(G94="",1,G94)),"Menge &lt; Abnahmemenge. ",""),"")&amp;IF(AND(L94&lt;&gt;"",P94&lt;&gt;""),IF(L94*IF(G94="",1,G94)&gt;P94,"Mindestabnahme &gt; Bedarf (mit Mindestabnahme gerechnet). ",""),"")&amp;IF(COUNTIFS($A$6:$A$255,A94,$B$6:$B$255,B94)&gt;1,"Doppelte Zeile. ","")))</f>
        <v/>
      </c>
    </row>
    <row r="95">
      <c r="A95" s="10" t="n"/>
      <c r="B95" s="10" t="n"/>
      <c r="C95" s="10" t="n"/>
      <c r="D95" s="10" t="n"/>
      <c r="E95" s="16" t="n"/>
      <c r="F95" s="10" t="n"/>
      <c r="G95" s="16" t="n"/>
      <c r="H95" s="16" t="n"/>
      <c r="I95" s="17" t="n"/>
      <c r="J95" s="10" t="n"/>
      <c r="K95" s="18" t="n"/>
      <c r="L95" s="16" t="n"/>
      <c r="M95" s="10" t="n"/>
      <c r="N95" s="15">
        <f>IF(A95="","",IF(J95="",1,IFERROR(INDEX(Stammdaten!$B$11:$B$18,MATCH(J95,Stammdaten!$A$11:$A$18,0)),"")))</f>
        <v/>
      </c>
      <c r="O95" s="19">
        <f>IF(OR(A95="",I95="",N95="",N(N95)=0),"",I95/IF(H95="",1,H95)/IF(G95="",1,G95)/N95)</f>
        <v/>
      </c>
      <c r="P95" s="15">
        <f>IF(B95="","",IFERROR(INDEX(Positionen!$D$6:$D$55,MATCH(B95,Positionen!$A$6:$A$55,0)),""))</f>
        <v/>
      </c>
      <c r="Q95" s="20">
        <f>IF(OR(O95="",P95=""),"",O95*MAX(P95,N(L95)*IF(G95="",1,G95)))</f>
        <v/>
      </c>
      <c r="R95" s="20">
        <f>IF(Q95="","",Q95*N(K95))</f>
        <v/>
      </c>
      <c r="S95" s="14">
        <f>IF(A95="","",TRIM(IF(OR(N95="",N(N95)=0),"Kurs fehlt. ","")&amp;IF(P95="","Pos.-Nr. unbekannt. ","")&amp;IF(AND(E95&lt;&gt;"",P95&lt;&gt;""),IF(E95*IF(G95="",1,G95)&lt;MAX(P95,N(L95)*IF(G95="",1,G95)),"Menge &lt; Abnahmemenge. ",""),"")&amp;IF(AND(L95&lt;&gt;"",P95&lt;&gt;""),IF(L95*IF(G95="",1,G95)&gt;P95,"Mindestabnahme &gt; Bedarf (mit Mindestabnahme gerechnet). ",""),"")&amp;IF(COUNTIFS($A$6:$A$255,A95,$B$6:$B$255,B95)&gt;1,"Doppelte Zeile. ","")))</f>
        <v/>
      </c>
    </row>
    <row r="96">
      <c r="A96" s="10" t="n"/>
      <c r="B96" s="10" t="n"/>
      <c r="C96" s="10" t="n"/>
      <c r="D96" s="10" t="n"/>
      <c r="E96" s="16" t="n"/>
      <c r="F96" s="10" t="n"/>
      <c r="G96" s="16" t="n"/>
      <c r="H96" s="16" t="n"/>
      <c r="I96" s="17" t="n"/>
      <c r="J96" s="10" t="n"/>
      <c r="K96" s="18" t="n"/>
      <c r="L96" s="16" t="n"/>
      <c r="M96" s="10" t="n"/>
      <c r="N96" s="15">
        <f>IF(A96="","",IF(J96="",1,IFERROR(INDEX(Stammdaten!$B$11:$B$18,MATCH(J96,Stammdaten!$A$11:$A$18,0)),"")))</f>
        <v/>
      </c>
      <c r="O96" s="19">
        <f>IF(OR(A96="",I96="",N96="",N(N96)=0),"",I96/IF(H96="",1,H96)/IF(G96="",1,G96)/N96)</f>
        <v/>
      </c>
      <c r="P96" s="15">
        <f>IF(B96="","",IFERROR(INDEX(Positionen!$D$6:$D$55,MATCH(B96,Positionen!$A$6:$A$55,0)),""))</f>
        <v/>
      </c>
      <c r="Q96" s="20">
        <f>IF(OR(O96="",P96=""),"",O96*MAX(P96,N(L96)*IF(G96="",1,G96)))</f>
        <v/>
      </c>
      <c r="R96" s="20">
        <f>IF(Q96="","",Q96*N(K96))</f>
        <v/>
      </c>
      <c r="S96" s="14">
        <f>IF(A96="","",TRIM(IF(OR(N96="",N(N96)=0),"Kurs fehlt. ","")&amp;IF(P96="","Pos.-Nr. unbekannt. ","")&amp;IF(AND(E96&lt;&gt;"",P96&lt;&gt;""),IF(E96*IF(G96="",1,G96)&lt;MAX(P96,N(L96)*IF(G96="",1,G96)),"Menge &lt; Abnahmemenge. ",""),"")&amp;IF(AND(L96&lt;&gt;"",P96&lt;&gt;""),IF(L96*IF(G96="",1,G96)&gt;P96,"Mindestabnahme &gt; Bedarf (mit Mindestabnahme gerechnet). ",""),"")&amp;IF(COUNTIFS($A$6:$A$255,A96,$B$6:$B$255,B96)&gt;1,"Doppelte Zeile. ","")))</f>
        <v/>
      </c>
    </row>
    <row r="97">
      <c r="A97" s="10" t="n"/>
      <c r="B97" s="10" t="n"/>
      <c r="C97" s="10" t="n"/>
      <c r="D97" s="10" t="n"/>
      <c r="E97" s="16" t="n"/>
      <c r="F97" s="10" t="n"/>
      <c r="G97" s="16" t="n"/>
      <c r="H97" s="16" t="n"/>
      <c r="I97" s="17" t="n"/>
      <c r="J97" s="10" t="n"/>
      <c r="K97" s="18" t="n"/>
      <c r="L97" s="16" t="n"/>
      <c r="M97" s="10" t="n"/>
      <c r="N97" s="15">
        <f>IF(A97="","",IF(J97="",1,IFERROR(INDEX(Stammdaten!$B$11:$B$18,MATCH(J97,Stammdaten!$A$11:$A$18,0)),"")))</f>
        <v/>
      </c>
      <c r="O97" s="19">
        <f>IF(OR(A97="",I97="",N97="",N(N97)=0),"",I97/IF(H97="",1,H97)/IF(G97="",1,G97)/N97)</f>
        <v/>
      </c>
      <c r="P97" s="15">
        <f>IF(B97="","",IFERROR(INDEX(Positionen!$D$6:$D$55,MATCH(B97,Positionen!$A$6:$A$55,0)),""))</f>
        <v/>
      </c>
      <c r="Q97" s="20">
        <f>IF(OR(O97="",P97=""),"",O97*MAX(P97,N(L97)*IF(G97="",1,G97)))</f>
        <v/>
      </c>
      <c r="R97" s="20">
        <f>IF(Q97="","",Q97*N(K97))</f>
        <v/>
      </c>
      <c r="S97" s="14">
        <f>IF(A97="","",TRIM(IF(OR(N97="",N(N97)=0),"Kurs fehlt. ","")&amp;IF(P97="","Pos.-Nr. unbekannt. ","")&amp;IF(AND(E97&lt;&gt;"",P97&lt;&gt;""),IF(E97*IF(G97="",1,G97)&lt;MAX(P97,N(L97)*IF(G97="",1,G97)),"Menge &lt; Abnahmemenge. ",""),"")&amp;IF(AND(L97&lt;&gt;"",P97&lt;&gt;""),IF(L97*IF(G97="",1,G97)&gt;P97,"Mindestabnahme &gt; Bedarf (mit Mindestabnahme gerechnet). ",""),"")&amp;IF(COUNTIFS($A$6:$A$255,A97,$B$6:$B$255,B97)&gt;1,"Doppelte Zeile. ","")))</f>
        <v/>
      </c>
    </row>
    <row r="98">
      <c r="A98" s="10" t="n"/>
      <c r="B98" s="10" t="n"/>
      <c r="C98" s="10" t="n"/>
      <c r="D98" s="10" t="n"/>
      <c r="E98" s="16" t="n"/>
      <c r="F98" s="10" t="n"/>
      <c r="G98" s="16" t="n"/>
      <c r="H98" s="16" t="n"/>
      <c r="I98" s="17" t="n"/>
      <c r="J98" s="10" t="n"/>
      <c r="K98" s="18" t="n"/>
      <c r="L98" s="16" t="n"/>
      <c r="M98" s="10" t="n"/>
      <c r="N98" s="15">
        <f>IF(A98="","",IF(J98="",1,IFERROR(INDEX(Stammdaten!$B$11:$B$18,MATCH(J98,Stammdaten!$A$11:$A$18,0)),"")))</f>
        <v/>
      </c>
      <c r="O98" s="19">
        <f>IF(OR(A98="",I98="",N98="",N(N98)=0),"",I98/IF(H98="",1,H98)/IF(G98="",1,G98)/N98)</f>
        <v/>
      </c>
      <c r="P98" s="15">
        <f>IF(B98="","",IFERROR(INDEX(Positionen!$D$6:$D$55,MATCH(B98,Positionen!$A$6:$A$55,0)),""))</f>
        <v/>
      </c>
      <c r="Q98" s="20">
        <f>IF(OR(O98="",P98=""),"",O98*MAX(P98,N(L98)*IF(G98="",1,G98)))</f>
        <v/>
      </c>
      <c r="R98" s="20">
        <f>IF(Q98="","",Q98*N(K98))</f>
        <v/>
      </c>
      <c r="S98" s="14">
        <f>IF(A98="","",TRIM(IF(OR(N98="",N(N98)=0),"Kurs fehlt. ","")&amp;IF(P98="","Pos.-Nr. unbekannt. ","")&amp;IF(AND(E98&lt;&gt;"",P98&lt;&gt;""),IF(E98*IF(G98="",1,G98)&lt;MAX(P98,N(L98)*IF(G98="",1,G98)),"Menge &lt; Abnahmemenge. ",""),"")&amp;IF(AND(L98&lt;&gt;"",P98&lt;&gt;""),IF(L98*IF(G98="",1,G98)&gt;P98,"Mindestabnahme &gt; Bedarf (mit Mindestabnahme gerechnet). ",""),"")&amp;IF(COUNTIFS($A$6:$A$255,A98,$B$6:$B$255,B98)&gt;1,"Doppelte Zeile. ","")))</f>
        <v/>
      </c>
    </row>
    <row r="99">
      <c r="A99" s="10" t="n"/>
      <c r="B99" s="10" t="n"/>
      <c r="C99" s="10" t="n"/>
      <c r="D99" s="10" t="n"/>
      <c r="E99" s="16" t="n"/>
      <c r="F99" s="10" t="n"/>
      <c r="G99" s="16" t="n"/>
      <c r="H99" s="16" t="n"/>
      <c r="I99" s="17" t="n"/>
      <c r="J99" s="10" t="n"/>
      <c r="K99" s="18" t="n"/>
      <c r="L99" s="16" t="n"/>
      <c r="M99" s="10" t="n"/>
      <c r="N99" s="15">
        <f>IF(A99="","",IF(J99="",1,IFERROR(INDEX(Stammdaten!$B$11:$B$18,MATCH(J99,Stammdaten!$A$11:$A$18,0)),"")))</f>
        <v/>
      </c>
      <c r="O99" s="19">
        <f>IF(OR(A99="",I99="",N99="",N(N99)=0),"",I99/IF(H99="",1,H99)/IF(G99="",1,G99)/N99)</f>
        <v/>
      </c>
      <c r="P99" s="15">
        <f>IF(B99="","",IFERROR(INDEX(Positionen!$D$6:$D$55,MATCH(B99,Positionen!$A$6:$A$55,0)),""))</f>
        <v/>
      </c>
      <c r="Q99" s="20">
        <f>IF(OR(O99="",P99=""),"",O99*MAX(P99,N(L99)*IF(G99="",1,G99)))</f>
        <v/>
      </c>
      <c r="R99" s="20">
        <f>IF(Q99="","",Q99*N(K99))</f>
        <v/>
      </c>
      <c r="S99" s="14">
        <f>IF(A99="","",TRIM(IF(OR(N99="",N(N99)=0),"Kurs fehlt. ","")&amp;IF(P99="","Pos.-Nr. unbekannt. ","")&amp;IF(AND(E99&lt;&gt;"",P99&lt;&gt;""),IF(E99*IF(G99="",1,G99)&lt;MAX(P99,N(L99)*IF(G99="",1,G99)),"Menge &lt; Abnahmemenge. ",""),"")&amp;IF(AND(L99&lt;&gt;"",P99&lt;&gt;""),IF(L99*IF(G99="",1,G99)&gt;P99,"Mindestabnahme &gt; Bedarf (mit Mindestabnahme gerechnet). ",""),"")&amp;IF(COUNTIFS($A$6:$A$255,A99,$B$6:$B$255,B99)&gt;1,"Doppelte Zeile. ","")))</f>
        <v/>
      </c>
    </row>
    <row r="100">
      <c r="A100" s="10" t="n"/>
      <c r="B100" s="10" t="n"/>
      <c r="C100" s="10" t="n"/>
      <c r="D100" s="10" t="n"/>
      <c r="E100" s="16" t="n"/>
      <c r="F100" s="10" t="n"/>
      <c r="G100" s="16" t="n"/>
      <c r="H100" s="16" t="n"/>
      <c r="I100" s="17" t="n"/>
      <c r="J100" s="10" t="n"/>
      <c r="K100" s="18" t="n"/>
      <c r="L100" s="16" t="n"/>
      <c r="M100" s="10" t="n"/>
      <c r="N100" s="15">
        <f>IF(A100="","",IF(J100="",1,IFERROR(INDEX(Stammdaten!$B$11:$B$18,MATCH(J100,Stammdaten!$A$11:$A$18,0)),"")))</f>
        <v/>
      </c>
      <c r="O100" s="19">
        <f>IF(OR(A100="",I100="",N100="",N(N100)=0),"",I100/IF(H100="",1,H100)/IF(G100="",1,G100)/N100)</f>
        <v/>
      </c>
      <c r="P100" s="15">
        <f>IF(B100="","",IFERROR(INDEX(Positionen!$D$6:$D$55,MATCH(B100,Positionen!$A$6:$A$55,0)),""))</f>
        <v/>
      </c>
      <c r="Q100" s="20">
        <f>IF(OR(O100="",P100=""),"",O100*MAX(P100,N(L100)*IF(G100="",1,G100)))</f>
        <v/>
      </c>
      <c r="R100" s="20">
        <f>IF(Q100="","",Q100*N(K100))</f>
        <v/>
      </c>
      <c r="S100" s="14">
        <f>IF(A100="","",TRIM(IF(OR(N100="",N(N100)=0),"Kurs fehlt. ","")&amp;IF(P100="","Pos.-Nr. unbekannt. ","")&amp;IF(AND(E100&lt;&gt;"",P100&lt;&gt;""),IF(E100*IF(G100="",1,G100)&lt;MAX(P100,N(L100)*IF(G100="",1,G100)),"Menge &lt; Abnahmemenge. ",""),"")&amp;IF(AND(L100&lt;&gt;"",P100&lt;&gt;""),IF(L100*IF(G100="",1,G100)&gt;P100,"Mindestabnahme &gt; Bedarf (mit Mindestabnahme gerechnet). ",""),"")&amp;IF(COUNTIFS($A$6:$A$255,A100,$B$6:$B$255,B100)&gt;1,"Doppelte Zeile. ","")))</f>
        <v/>
      </c>
    </row>
    <row r="101">
      <c r="A101" s="10" t="n"/>
      <c r="B101" s="10" t="n"/>
      <c r="C101" s="10" t="n"/>
      <c r="D101" s="10" t="n"/>
      <c r="E101" s="16" t="n"/>
      <c r="F101" s="10" t="n"/>
      <c r="G101" s="16" t="n"/>
      <c r="H101" s="16" t="n"/>
      <c r="I101" s="17" t="n"/>
      <c r="J101" s="10" t="n"/>
      <c r="K101" s="18" t="n"/>
      <c r="L101" s="16" t="n"/>
      <c r="M101" s="10" t="n"/>
      <c r="N101" s="15">
        <f>IF(A101="","",IF(J101="",1,IFERROR(INDEX(Stammdaten!$B$11:$B$18,MATCH(J101,Stammdaten!$A$11:$A$18,0)),"")))</f>
        <v/>
      </c>
      <c r="O101" s="19">
        <f>IF(OR(A101="",I101="",N101="",N(N101)=0),"",I101/IF(H101="",1,H101)/IF(G101="",1,G101)/N101)</f>
        <v/>
      </c>
      <c r="P101" s="15">
        <f>IF(B101="","",IFERROR(INDEX(Positionen!$D$6:$D$55,MATCH(B101,Positionen!$A$6:$A$55,0)),""))</f>
        <v/>
      </c>
      <c r="Q101" s="20">
        <f>IF(OR(O101="",P101=""),"",O101*MAX(P101,N(L101)*IF(G101="",1,G101)))</f>
        <v/>
      </c>
      <c r="R101" s="20">
        <f>IF(Q101="","",Q101*N(K101))</f>
        <v/>
      </c>
      <c r="S101" s="14">
        <f>IF(A101="","",TRIM(IF(OR(N101="",N(N101)=0),"Kurs fehlt. ","")&amp;IF(P101="","Pos.-Nr. unbekannt. ","")&amp;IF(AND(E101&lt;&gt;"",P101&lt;&gt;""),IF(E101*IF(G101="",1,G101)&lt;MAX(P101,N(L101)*IF(G101="",1,G101)),"Menge &lt; Abnahmemenge. ",""),"")&amp;IF(AND(L101&lt;&gt;"",P101&lt;&gt;""),IF(L101*IF(G101="",1,G101)&gt;P101,"Mindestabnahme &gt; Bedarf (mit Mindestabnahme gerechnet). ",""),"")&amp;IF(COUNTIFS($A$6:$A$255,A101,$B$6:$B$255,B101)&gt;1,"Doppelte Zeile. ","")))</f>
        <v/>
      </c>
    </row>
    <row r="102">
      <c r="A102" s="10" t="n"/>
      <c r="B102" s="10" t="n"/>
      <c r="C102" s="10" t="n"/>
      <c r="D102" s="10" t="n"/>
      <c r="E102" s="16" t="n"/>
      <c r="F102" s="10" t="n"/>
      <c r="G102" s="16" t="n"/>
      <c r="H102" s="16" t="n"/>
      <c r="I102" s="17" t="n"/>
      <c r="J102" s="10" t="n"/>
      <c r="K102" s="18" t="n"/>
      <c r="L102" s="16" t="n"/>
      <c r="M102" s="10" t="n"/>
      <c r="N102" s="15">
        <f>IF(A102="","",IF(J102="",1,IFERROR(INDEX(Stammdaten!$B$11:$B$18,MATCH(J102,Stammdaten!$A$11:$A$18,0)),"")))</f>
        <v/>
      </c>
      <c r="O102" s="19">
        <f>IF(OR(A102="",I102="",N102="",N(N102)=0),"",I102/IF(H102="",1,H102)/IF(G102="",1,G102)/N102)</f>
        <v/>
      </c>
      <c r="P102" s="15">
        <f>IF(B102="","",IFERROR(INDEX(Positionen!$D$6:$D$55,MATCH(B102,Positionen!$A$6:$A$55,0)),""))</f>
        <v/>
      </c>
      <c r="Q102" s="20">
        <f>IF(OR(O102="",P102=""),"",O102*MAX(P102,N(L102)*IF(G102="",1,G102)))</f>
        <v/>
      </c>
      <c r="R102" s="20">
        <f>IF(Q102="","",Q102*N(K102))</f>
        <v/>
      </c>
      <c r="S102" s="14">
        <f>IF(A102="","",TRIM(IF(OR(N102="",N(N102)=0),"Kurs fehlt. ","")&amp;IF(P102="","Pos.-Nr. unbekannt. ","")&amp;IF(AND(E102&lt;&gt;"",P102&lt;&gt;""),IF(E102*IF(G102="",1,G102)&lt;MAX(P102,N(L102)*IF(G102="",1,G102)),"Menge &lt; Abnahmemenge. ",""),"")&amp;IF(AND(L102&lt;&gt;"",P102&lt;&gt;""),IF(L102*IF(G102="",1,G102)&gt;P102,"Mindestabnahme &gt; Bedarf (mit Mindestabnahme gerechnet). ",""),"")&amp;IF(COUNTIFS($A$6:$A$255,A102,$B$6:$B$255,B102)&gt;1,"Doppelte Zeile. ","")))</f>
        <v/>
      </c>
    </row>
    <row r="103">
      <c r="A103" s="10" t="n"/>
      <c r="B103" s="10" t="n"/>
      <c r="C103" s="10" t="n"/>
      <c r="D103" s="10" t="n"/>
      <c r="E103" s="16" t="n"/>
      <c r="F103" s="10" t="n"/>
      <c r="G103" s="16" t="n"/>
      <c r="H103" s="16" t="n"/>
      <c r="I103" s="17" t="n"/>
      <c r="J103" s="10" t="n"/>
      <c r="K103" s="18" t="n"/>
      <c r="L103" s="16" t="n"/>
      <c r="M103" s="10" t="n"/>
      <c r="N103" s="15">
        <f>IF(A103="","",IF(J103="",1,IFERROR(INDEX(Stammdaten!$B$11:$B$18,MATCH(J103,Stammdaten!$A$11:$A$18,0)),"")))</f>
        <v/>
      </c>
      <c r="O103" s="19">
        <f>IF(OR(A103="",I103="",N103="",N(N103)=0),"",I103/IF(H103="",1,H103)/IF(G103="",1,G103)/N103)</f>
        <v/>
      </c>
      <c r="P103" s="15">
        <f>IF(B103="","",IFERROR(INDEX(Positionen!$D$6:$D$55,MATCH(B103,Positionen!$A$6:$A$55,0)),""))</f>
        <v/>
      </c>
      <c r="Q103" s="20">
        <f>IF(OR(O103="",P103=""),"",O103*MAX(P103,N(L103)*IF(G103="",1,G103)))</f>
        <v/>
      </c>
      <c r="R103" s="20">
        <f>IF(Q103="","",Q103*N(K103))</f>
        <v/>
      </c>
      <c r="S103" s="14">
        <f>IF(A103="","",TRIM(IF(OR(N103="",N(N103)=0),"Kurs fehlt. ","")&amp;IF(P103="","Pos.-Nr. unbekannt. ","")&amp;IF(AND(E103&lt;&gt;"",P103&lt;&gt;""),IF(E103*IF(G103="",1,G103)&lt;MAX(P103,N(L103)*IF(G103="",1,G103)),"Menge &lt; Abnahmemenge. ",""),"")&amp;IF(AND(L103&lt;&gt;"",P103&lt;&gt;""),IF(L103*IF(G103="",1,G103)&gt;P103,"Mindestabnahme &gt; Bedarf (mit Mindestabnahme gerechnet). ",""),"")&amp;IF(COUNTIFS($A$6:$A$255,A103,$B$6:$B$255,B103)&gt;1,"Doppelte Zeile. ","")))</f>
        <v/>
      </c>
    </row>
    <row r="104">
      <c r="A104" s="10" t="n"/>
      <c r="B104" s="10" t="n"/>
      <c r="C104" s="10" t="n"/>
      <c r="D104" s="10" t="n"/>
      <c r="E104" s="16" t="n"/>
      <c r="F104" s="10" t="n"/>
      <c r="G104" s="16" t="n"/>
      <c r="H104" s="16" t="n"/>
      <c r="I104" s="17" t="n"/>
      <c r="J104" s="10" t="n"/>
      <c r="K104" s="18" t="n"/>
      <c r="L104" s="16" t="n"/>
      <c r="M104" s="10" t="n"/>
      <c r="N104" s="15">
        <f>IF(A104="","",IF(J104="",1,IFERROR(INDEX(Stammdaten!$B$11:$B$18,MATCH(J104,Stammdaten!$A$11:$A$18,0)),"")))</f>
        <v/>
      </c>
      <c r="O104" s="19">
        <f>IF(OR(A104="",I104="",N104="",N(N104)=0),"",I104/IF(H104="",1,H104)/IF(G104="",1,G104)/N104)</f>
        <v/>
      </c>
      <c r="P104" s="15">
        <f>IF(B104="","",IFERROR(INDEX(Positionen!$D$6:$D$55,MATCH(B104,Positionen!$A$6:$A$55,0)),""))</f>
        <v/>
      </c>
      <c r="Q104" s="20">
        <f>IF(OR(O104="",P104=""),"",O104*MAX(P104,N(L104)*IF(G104="",1,G104)))</f>
        <v/>
      </c>
      <c r="R104" s="20">
        <f>IF(Q104="","",Q104*N(K104))</f>
        <v/>
      </c>
      <c r="S104" s="14">
        <f>IF(A104="","",TRIM(IF(OR(N104="",N(N104)=0),"Kurs fehlt. ","")&amp;IF(P104="","Pos.-Nr. unbekannt. ","")&amp;IF(AND(E104&lt;&gt;"",P104&lt;&gt;""),IF(E104*IF(G104="",1,G104)&lt;MAX(P104,N(L104)*IF(G104="",1,G104)),"Menge &lt; Abnahmemenge. ",""),"")&amp;IF(AND(L104&lt;&gt;"",P104&lt;&gt;""),IF(L104*IF(G104="",1,G104)&gt;P104,"Mindestabnahme &gt; Bedarf (mit Mindestabnahme gerechnet). ",""),"")&amp;IF(COUNTIFS($A$6:$A$255,A104,$B$6:$B$255,B104)&gt;1,"Doppelte Zeile. ","")))</f>
        <v/>
      </c>
    </row>
    <row r="105">
      <c r="A105" s="10" t="n"/>
      <c r="B105" s="10" t="n"/>
      <c r="C105" s="10" t="n"/>
      <c r="D105" s="10" t="n"/>
      <c r="E105" s="16" t="n"/>
      <c r="F105" s="10" t="n"/>
      <c r="G105" s="16" t="n"/>
      <c r="H105" s="16" t="n"/>
      <c r="I105" s="17" t="n"/>
      <c r="J105" s="10" t="n"/>
      <c r="K105" s="18" t="n"/>
      <c r="L105" s="16" t="n"/>
      <c r="M105" s="10" t="n"/>
      <c r="N105" s="15">
        <f>IF(A105="","",IF(J105="",1,IFERROR(INDEX(Stammdaten!$B$11:$B$18,MATCH(J105,Stammdaten!$A$11:$A$18,0)),"")))</f>
        <v/>
      </c>
      <c r="O105" s="19">
        <f>IF(OR(A105="",I105="",N105="",N(N105)=0),"",I105/IF(H105="",1,H105)/IF(G105="",1,G105)/N105)</f>
        <v/>
      </c>
      <c r="P105" s="15">
        <f>IF(B105="","",IFERROR(INDEX(Positionen!$D$6:$D$55,MATCH(B105,Positionen!$A$6:$A$55,0)),""))</f>
        <v/>
      </c>
      <c r="Q105" s="20">
        <f>IF(OR(O105="",P105=""),"",O105*MAX(P105,N(L105)*IF(G105="",1,G105)))</f>
        <v/>
      </c>
      <c r="R105" s="20">
        <f>IF(Q105="","",Q105*N(K105))</f>
        <v/>
      </c>
      <c r="S105" s="14">
        <f>IF(A105="","",TRIM(IF(OR(N105="",N(N105)=0),"Kurs fehlt. ","")&amp;IF(P105="","Pos.-Nr. unbekannt. ","")&amp;IF(AND(E105&lt;&gt;"",P105&lt;&gt;""),IF(E105*IF(G105="",1,G105)&lt;MAX(P105,N(L105)*IF(G105="",1,G105)),"Menge &lt; Abnahmemenge. ",""),"")&amp;IF(AND(L105&lt;&gt;"",P105&lt;&gt;""),IF(L105*IF(G105="",1,G105)&gt;P105,"Mindestabnahme &gt; Bedarf (mit Mindestabnahme gerechnet). ",""),"")&amp;IF(COUNTIFS($A$6:$A$255,A105,$B$6:$B$255,B105)&gt;1,"Doppelte Zeile. ","")))</f>
        <v/>
      </c>
    </row>
    <row r="106">
      <c r="A106" s="10" t="n"/>
      <c r="B106" s="10" t="n"/>
      <c r="C106" s="10" t="n"/>
      <c r="D106" s="10" t="n"/>
      <c r="E106" s="16" t="n"/>
      <c r="F106" s="10" t="n"/>
      <c r="G106" s="16" t="n"/>
      <c r="H106" s="16" t="n"/>
      <c r="I106" s="17" t="n"/>
      <c r="J106" s="10" t="n"/>
      <c r="K106" s="18" t="n"/>
      <c r="L106" s="16" t="n"/>
      <c r="M106" s="10" t="n"/>
      <c r="N106" s="15">
        <f>IF(A106="","",IF(J106="",1,IFERROR(INDEX(Stammdaten!$B$11:$B$18,MATCH(J106,Stammdaten!$A$11:$A$18,0)),"")))</f>
        <v/>
      </c>
      <c r="O106" s="19">
        <f>IF(OR(A106="",I106="",N106="",N(N106)=0),"",I106/IF(H106="",1,H106)/IF(G106="",1,G106)/N106)</f>
        <v/>
      </c>
      <c r="P106" s="15">
        <f>IF(B106="","",IFERROR(INDEX(Positionen!$D$6:$D$55,MATCH(B106,Positionen!$A$6:$A$55,0)),""))</f>
        <v/>
      </c>
      <c r="Q106" s="20">
        <f>IF(OR(O106="",P106=""),"",O106*MAX(P106,N(L106)*IF(G106="",1,G106)))</f>
        <v/>
      </c>
      <c r="R106" s="20">
        <f>IF(Q106="","",Q106*N(K106))</f>
        <v/>
      </c>
      <c r="S106" s="14">
        <f>IF(A106="","",TRIM(IF(OR(N106="",N(N106)=0),"Kurs fehlt. ","")&amp;IF(P106="","Pos.-Nr. unbekannt. ","")&amp;IF(AND(E106&lt;&gt;"",P106&lt;&gt;""),IF(E106*IF(G106="",1,G106)&lt;MAX(P106,N(L106)*IF(G106="",1,G106)),"Menge &lt; Abnahmemenge. ",""),"")&amp;IF(AND(L106&lt;&gt;"",P106&lt;&gt;""),IF(L106*IF(G106="",1,G106)&gt;P106,"Mindestabnahme &gt; Bedarf (mit Mindestabnahme gerechnet). ",""),"")&amp;IF(COUNTIFS($A$6:$A$255,A106,$B$6:$B$255,B106)&gt;1,"Doppelte Zeile. ","")))</f>
        <v/>
      </c>
    </row>
    <row r="107">
      <c r="A107" s="10" t="n"/>
      <c r="B107" s="10" t="n"/>
      <c r="C107" s="10" t="n"/>
      <c r="D107" s="10" t="n"/>
      <c r="E107" s="16" t="n"/>
      <c r="F107" s="10" t="n"/>
      <c r="G107" s="16" t="n"/>
      <c r="H107" s="16" t="n"/>
      <c r="I107" s="17" t="n"/>
      <c r="J107" s="10" t="n"/>
      <c r="K107" s="18" t="n"/>
      <c r="L107" s="16" t="n"/>
      <c r="M107" s="10" t="n"/>
      <c r="N107" s="15">
        <f>IF(A107="","",IF(J107="",1,IFERROR(INDEX(Stammdaten!$B$11:$B$18,MATCH(J107,Stammdaten!$A$11:$A$18,0)),"")))</f>
        <v/>
      </c>
      <c r="O107" s="19">
        <f>IF(OR(A107="",I107="",N107="",N(N107)=0),"",I107/IF(H107="",1,H107)/IF(G107="",1,G107)/N107)</f>
        <v/>
      </c>
      <c r="P107" s="15">
        <f>IF(B107="","",IFERROR(INDEX(Positionen!$D$6:$D$55,MATCH(B107,Positionen!$A$6:$A$55,0)),""))</f>
        <v/>
      </c>
      <c r="Q107" s="20">
        <f>IF(OR(O107="",P107=""),"",O107*MAX(P107,N(L107)*IF(G107="",1,G107)))</f>
        <v/>
      </c>
      <c r="R107" s="20">
        <f>IF(Q107="","",Q107*N(K107))</f>
        <v/>
      </c>
      <c r="S107" s="14">
        <f>IF(A107="","",TRIM(IF(OR(N107="",N(N107)=0),"Kurs fehlt. ","")&amp;IF(P107="","Pos.-Nr. unbekannt. ","")&amp;IF(AND(E107&lt;&gt;"",P107&lt;&gt;""),IF(E107*IF(G107="",1,G107)&lt;MAX(P107,N(L107)*IF(G107="",1,G107)),"Menge &lt; Abnahmemenge. ",""),"")&amp;IF(AND(L107&lt;&gt;"",P107&lt;&gt;""),IF(L107*IF(G107="",1,G107)&gt;P107,"Mindestabnahme &gt; Bedarf (mit Mindestabnahme gerechnet). ",""),"")&amp;IF(COUNTIFS($A$6:$A$255,A107,$B$6:$B$255,B107)&gt;1,"Doppelte Zeile. ","")))</f>
        <v/>
      </c>
    </row>
    <row r="108">
      <c r="A108" s="10" t="n"/>
      <c r="B108" s="10" t="n"/>
      <c r="C108" s="10" t="n"/>
      <c r="D108" s="10" t="n"/>
      <c r="E108" s="16" t="n"/>
      <c r="F108" s="10" t="n"/>
      <c r="G108" s="16" t="n"/>
      <c r="H108" s="16" t="n"/>
      <c r="I108" s="17" t="n"/>
      <c r="J108" s="10" t="n"/>
      <c r="K108" s="18" t="n"/>
      <c r="L108" s="16" t="n"/>
      <c r="M108" s="10" t="n"/>
      <c r="N108" s="15">
        <f>IF(A108="","",IF(J108="",1,IFERROR(INDEX(Stammdaten!$B$11:$B$18,MATCH(J108,Stammdaten!$A$11:$A$18,0)),"")))</f>
        <v/>
      </c>
      <c r="O108" s="19">
        <f>IF(OR(A108="",I108="",N108="",N(N108)=0),"",I108/IF(H108="",1,H108)/IF(G108="",1,G108)/N108)</f>
        <v/>
      </c>
      <c r="P108" s="15">
        <f>IF(B108="","",IFERROR(INDEX(Positionen!$D$6:$D$55,MATCH(B108,Positionen!$A$6:$A$55,0)),""))</f>
        <v/>
      </c>
      <c r="Q108" s="20">
        <f>IF(OR(O108="",P108=""),"",O108*MAX(P108,N(L108)*IF(G108="",1,G108)))</f>
        <v/>
      </c>
      <c r="R108" s="20">
        <f>IF(Q108="","",Q108*N(K108))</f>
        <v/>
      </c>
      <c r="S108" s="14">
        <f>IF(A108="","",TRIM(IF(OR(N108="",N(N108)=0),"Kurs fehlt. ","")&amp;IF(P108="","Pos.-Nr. unbekannt. ","")&amp;IF(AND(E108&lt;&gt;"",P108&lt;&gt;""),IF(E108*IF(G108="",1,G108)&lt;MAX(P108,N(L108)*IF(G108="",1,G108)),"Menge &lt; Abnahmemenge. ",""),"")&amp;IF(AND(L108&lt;&gt;"",P108&lt;&gt;""),IF(L108*IF(G108="",1,G108)&gt;P108,"Mindestabnahme &gt; Bedarf (mit Mindestabnahme gerechnet). ",""),"")&amp;IF(COUNTIFS($A$6:$A$255,A108,$B$6:$B$255,B108)&gt;1,"Doppelte Zeile. ","")))</f>
        <v/>
      </c>
    </row>
    <row r="109">
      <c r="A109" s="10" t="n"/>
      <c r="B109" s="10" t="n"/>
      <c r="C109" s="10" t="n"/>
      <c r="D109" s="10" t="n"/>
      <c r="E109" s="16" t="n"/>
      <c r="F109" s="10" t="n"/>
      <c r="G109" s="16" t="n"/>
      <c r="H109" s="16" t="n"/>
      <c r="I109" s="17" t="n"/>
      <c r="J109" s="10" t="n"/>
      <c r="K109" s="18" t="n"/>
      <c r="L109" s="16" t="n"/>
      <c r="M109" s="10" t="n"/>
      <c r="N109" s="15">
        <f>IF(A109="","",IF(J109="",1,IFERROR(INDEX(Stammdaten!$B$11:$B$18,MATCH(J109,Stammdaten!$A$11:$A$18,0)),"")))</f>
        <v/>
      </c>
      <c r="O109" s="19">
        <f>IF(OR(A109="",I109="",N109="",N(N109)=0),"",I109/IF(H109="",1,H109)/IF(G109="",1,G109)/N109)</f>
        <v/>
      </c>
      <c r="P109" s="15">
        <f>IF(B109="","",IFERROR(INDEX(Positionen!$D$6:$D$55,MATCH(B109,Positionen!$A$6:$A$55,0)),""))</f>
        <v/>
      </c>
      <c r="Q109" s="20">
        <f>IF(OR(O109="",P109=""),"",O109*MAX(P109,N(L109)*IF(G109="",1,G109)))</f>
        <v/>
      </c>
      <c r="R109" s="20">
        <f>IF(Q109="","",Q109*N(K109))</f>
        <v/>
      </c>
      <c r="S109" s="14">
        <f>IF(A109="","",TRIM(IF(OR(N109="",N(N109)=0),"Kurs fehlt. ","")&amp;IF(P109="","Pos.-Nr. unbekannt. ","")&amp;IF(AND(E109&lt;&gt;"",P109&lt;&gt;""),IF(E109*IF(G109="",1,G109)&lt;MAX(P109,N(L109)*IF(G109="",1,G109)),"Menge &lt; Abnahmemenge. ",""),"")&amp;IF(AND(L109&lt;&gt;"",P109&lt;&gt;""),IF(L109*IF(G109="",1,G109)&gt;P109,"Mindestabnahme &gt; Bedarf (mit Mindestabnahme gerechnet). ",""),"")&amp;IF(COUNTIFS($A$6:$A$255,A109,$B$6:$B$255,B109)&gt;1,"Doppelte Zeile. ","")))</f>
        <v/>
      </c>
    </row>
    <row r="110">
      <c r="A110" s="10" t="n"/>
      <c r="B110" s="10" t="n"/>
      <c r="C110" s="10" t="n"/>
      <c r="D110" s="10" t="n"/>
      <c r="E110" s="16" t="n"/>
      <c r="F110" s="10" t="n"/>
      <c r="G110" s="16" t="n"/>
      <c r="H110" s="16" t="n"/>
      <c r="I110" s="17" t="n"/>
      <c r="J110" s="10" t="n"/>
      <c r="K110" s="18" t="n"/>
      <c r="L110" s="16" t="n"/>
      <c r="M110" s="10" t="n"/>
      <c r="N110" s="15">
        <f>IF(A110="","",IF(J110="",1,IFERROR(INDEX(Stammdaten!$B$11:$B$18,MATCH(J110,Stammdaten!$A$11:$A$18,0)),"")))</f>
        <v/>
      </c>
      <c r="O110" s="19">
        <f>IF(OR(A110="",I110="",N110="",N(N110)=0),"",I110/IF(H110="",1,H110)/IF(G110="",1,G110)/N110)</f>
        <v/>
      </c>
      <c r="P110" s="15">
        <f>IF(B110="","",IFERROR(INDEX(Positionen!$D$6:$D$55,MATCH(B110,Positionen!$A$6:$A$55,0)),""))</f>
        <v/>
      </c>
      <c r="Q110" s="20">
        <f>IF(OR(O110="",P110=""),"",O110*MAX(P110,N(L110)*IF(G110="",1,G110)))</f>
        <v/>
      </c>
      <c r="R110" s="20">
        <f>IF(Q110="","",Q110*N(K110))</f>
        <v/>
      </c>
      <c r="S110" s="14">
        <f>IF(A110="","",TRIM(IF(OR(N110="",N(N110)=0),"Kurs fehlt. ","")&amp;IF(P110="","Pos.-Nr. unbekannt. ","")&amp;IF(AND(E110&lt;&gt;"",P110&lt;&gt;""),IF(E110*IF(G110="",1,G110)&lt;MAX(P110,N(L110)*IF(G110="",1,G110)),"Menge &lt; Abnahmemenge. ",""),"")&amp;IF(AND(L110&lt;&gt;"",P110&lt;&gt;""),IF(L110*IF(G110="",1,G110)&gt;P110,"Mindestabnahme &gt; Bedarf (mit Mindestabnahme gerechnet). ",""),"")&amp;IF(COUNTIFS($A$6:$A$255,A110,$B$6:$B$255,B110)&gt;1,"Doppelte Zeile. ","")))</f>
        <v/>
      </c>
    </row>
    <row r="111">
      <c r="A111" s="10" t="n"/>
      <c r="B111" s="10" t="n"/>
      <c r="C111" s="10" t="n"/>
      <c r="D111" s="10" t="n"/>
      <c r="E111" s="16" t="n"/>
      <c r="F111" s="10" t="n"/>
      <c r="G111" s="16" t="n"/>
      <c r="H111" s="16" t="n"/>
      <c r="I111" s="17" t="n"/>
      <c r="J111" s="10" t="n"/>
      <c r="K111" s="18" t="n"/>
      <c r="L111" s="16" t="n"/>
      <c r="M111" s="10" t="n"/>
      <c r="N111" s="15">
        <f>IF(A111="","",IF(J111="",1,IFERROR(INDEX(Stammdaten!$B$11:$B$18,MATCH(J111,Stammdaten!$A$11:$A$18,0)),"")))</f>
        <v/>
      </c>
      <c r="O111" s="19">
        <f>IF(OR(A111="",I111="",N111="",N(N111)=0),"",I111/IF(H111="",1,H111)/IF(G111="",1,G111)/N111)</f>
        <v/>
      </c>
      <c r="P111" s="15">
        <f>IF(B111="","",IFERROR(INDEX(Positionen!$D$6:$D$55,MATCH(B111,Positionen!$A$6:$A$55,0)),""))</f>
        <v/>
      </c>
      <c r="Q111" s="20">
        <f>IF(OR(O111="",P111=""),"",O111*MAX(P111,N(L111)*IF(G111="",1,G111)))</f>
        <v/>
      </c>
      <c r="R111" s="20">
        <f>IF(Q111="","",Q111*N(K111))</f>
        <v/>
      </c>
      <c r="S111" s="14">
        <f>IF(A111="","",TRIM(IF(OR(N111="",N(N111)=0),"Kurs fehlt. ","")&amp;IF(P111="","Pos.-Nr. unbekannt. ","")&amp;IF(AND(E111&lt;&gt;"",P111&lt;&gt;""),IF(E111*IF(G111="",1,G111)&lt;MAX(P111,N(L111)*IF(G111="",1,G111)),"Menge &lt; Abnahmemenge. ",""),"")&amp;IF(AND(L111&lt;&gt;"",P111&lt;&gt;""),IF(L111*IF(G111="",1,G111)&gt;P111,"Mindestabnahme &gt; Bedarf (mit Mindestabnahme gerechnet). ",""),"")&amp;IF(COUNTIFS($A$6:$A$255,A111,$B$6:$B$255,B111)&gt;1,"Doppelte Zeile. ","")))</f>
        <v/>
      </c>
    </row>
    <row r="112">
      <c r="A112" s="10" t="n"/>
      <c r="B112" s="10" t="n"/>
      <c r="C112" s="10" t="n"/>
      <c r="D112" s="10" t="n"/>
      <c r="E112" s="16" t="n"/>
      <c r="F112" s="10" t="n"/>
      <c r="G112" s="16" t="n"/>
      <c r="H112" s="16" t="n"/>
      <c r="I112" s="17" t="n"/>
      <c r="J112" s="10" t="n"/>
      <c r="K112" s="18" t="n"/>
      <c r="L112" s="16" t="n"/>
      <c r="M112" s="10" t="n"/>
      <c r="N112" s="15">
        <f>IF(A112="","",IF(J112="",1,IFERROR(INDEX(Stammdaten!$B$11:$B$18,MATCH(J112,Stammdaten!$A$11:$A$18,0)),"")))</f>
        <v/>
      </c>
      <c r="O112" s="19">
        <f>IF(OR(A112="",I112="",N112="",N(N112)=0),"",I112/IF(H112="",1,H112)/IF(G112="",1,G112)/N112)</f>
        <v/>
      </c>
      <c r="P112" s="15">
        <f>IF(B112="","",IFERROR(INDEX(Positionen!$D$6:$D$55,MATCH(B112,Positionen!$A$6:$A$55,0)),""))</f>
        <v/>
      </c>
      <c r="Q112" s="20">
        <f>IF(OR(O112="",P112=""),"",O112*MAX(P112,N(L112)*IF(G112="",1,G112)))</f>
        <v/>
      </c>
      <c r="R112" s="20">
        <f>IF(Q112="","",Q112*N(K112))</f>
        <v/>
      </c>
      <c r="S112" s="14">
        <f>IF(A112="","",TRIM(IF(OR(N112="",N(N112)=0),"Kurs fehlt. ","")&amp;IF(P112="","Pos.-Nr. unbekannt. ","")&amp;IF(AND(E112&lt;&gt;"",P112&lt;&gt;""),IF(E112*IF(G112="",1,G112)&lt;MAX(P112,N(L112)*IF(G112="",1,G112)),"Menge &lt; Abnahmemenge. ",""),"")&amp;IF(AND(L112&lt;&gt;"",P112&lt;&gt;""),IF(L112*IF(G112="",1,G112)&gt;P112,"Mindestabnahme &gt; Bedarf (mit Mindestabnahme gerechnet). ",""),"")&amp;IF(COUNTIFS($A$6:$A$255,A112,$B$6:$B$255,B112)&gt;1,"Doppelte Zeile. ","")))</f>
        <v/>
      </c>
    </row>
    <row r="113">
      <c r="A113" s="10" t="n"/>
      <c r="B113" s="10" t="n"/>
      <c r="C113" s="10" t="n"/>
      <c r="D113" s="10" t="n"/>
      <c r="E113" s="16" t="n"/>
      <c r="F113" s="10" t="n"/>
      <c r="G113" s="16" t="n"/>
      <c r="H113" s="16" t="n"/>
      <c r="I113" s="17" t="n"/>
      <c r="J113" s="10" t="n"/>
      <c r="K113" s="18" t="n"/>
      <c r="L113" s="16" t="n"/>
      <c r="M113" s="10" t="n"/>
      <c r="N113" s="15">
        <f>IF(A113="","",IF(J113="",1,IFERROR(INDEX(Stammdaten!$B$11:$B$18,MATCH(J113,Stammdaten!$A$11:$A$18,0)),"")))</f>
        <v/>
      </c>
      <c r="O113" s="19">
        <f>IF(OR(A113="",I113="",N113="",N(N113)=0),"",I113/IF(H113="",1,H113)/IF(G113="",1,G113)/N113)</f>
        <v/>
      </c>
      <c r="P113" s="15">
        <f>IF(B113="","",IFERROR(INDEX(Positionen!$D$6:$D$55,MATCH(B113,Positionen!$A$6:$A$55,0)),""))</f>
        <v/>
      </c>
      <c r="Q113" s="20">
        <f>IF(OR(O113="",P113=""),"",O113*MAX(P113,N(L113)*IF(G113="",1,G113)))</f>
        <v/>
      </c>
      <c r="R113" s="20">
        <f>IF(Q113="","",Q113*N(K113))</f>
        <v/>
      </c>
      <c r="S113" s="14">
        <f>IF(A113="","",TRIM(IF(OR(N113="",N(N113)=0),"Kurs fehlt. ","")&amp;IF(P113="","Pos.-Nr. unbekannt. ","")&amp;IF(AND(E113&lt;&gt;"",P113&lt;&gt;""),IF(E113*IF(G113="",1,G113)&lt;MAX(P113,N(L113)*IF(G113="",1,G113)),"Menge &lt; Abnahmemenge. ",""),"")&amp;IF(AND(L113&lt;&gt;"",P113&lt;&gt;""),IF(L113*IF(G113="",1,G113)&gt;P113,"Mindestabnahme &gt; Bedarf (mit Mindestabnahme gerechnet). ",""),"")&amp;IF(COUNTIFS($A$6:$A$255,A113,$B$6:$B$255,B113)&gt;1,"Doppelte Zeile. ","")))</f>
        <v/>
      </c>
    </row>
    <row r="114">
      <c r="A114" s="10" t="n"/>
      <c r="B114" s="10" t="n"/>
      <c r="C114" s="10" t="n"/>
      <c r="D114" s="10" t="n"/>
      <c r="E114" s="16" t="n"/>
      <c r="F114" s="10" t="n"/>
      <c r="G114" s="16" t="n"/>
      <c r="H114" s="16" t="n"/>
      <c r="I114" s="17" t="n"/>
      <c r="J114" s="10" t="n"/>
      <c r="K114" s="18" t="n"/>
      <c r="L114" s="16" t="n"/>
      <c r="M114" s="10" t="n"/>
      <c r="N114" s="15">
        <f>IF(A114="","",IF(J114="",1,IFERROR(INDEX(Stammdaten!$B$11:$B$18,MATCH(J114,Stammdaten!$A$11:$A$18,0)),"")))</f>
        <v/>
      </c>
      <c r="O114" s="19">
        <f>IF(OR(A114="",I114="",N114="",N(N114)=0),"",I114/IF(H114="",1,H114)/IF(G114="",1,G114)/N114)</f>
        <v/>
      </c>
      <c r="P114" s="15">
        <f>IF(B114="","",IFERROR(INDEX(Positionen!$D$6:$D$55,MATCH(B114,Positionen!$A$6:$A$55,0)),""))</f>
        <v/>
      </c>
      <c r="Q114" s="20">
        <f>IF(OR(O114="",P114=""),"",O114*MAX(P114,N(L114)*IF(G114="",1,G114)))</f>
        <v/>
      </c>
      <c r="R114" s="20">
        <f>IF(Q114="","",Q114*N(K114))</f>
        <v/>
      </c>
      <c r="S114" s="14">
        <f>IF(A114="","",TRIM(IF(OR(N114="",N(N114)=0),"Kurs fehlt. ","")&amp;IF(P114="","Pos.-Nr. unbekannt. ","")&amp;IF(AND(E114&lt;&gt;"",P114&lt;&gt;""),IF(E114*IF(G114="",1,G114)&lt;MAX(P114,N(L114)*IF(G114="",1,G114)),"Menge &lt; Abnahmemenge. ",""),"")&amp;IF(AND(L114&lt;&gt;"",P114&lt;&gt;""),IF(L114*IF(G114="",1,G114)&gt;P114,"Mindestabnahme &gt; Bedarf (mit Mindestabnahme gerechnet). ",""),"")&amp;IF(COUNTIFS($A$6:$A$255,A114,$B$6:$B$255,B114)&gt;1,"Doppelte Zeile. ","")))</f>
        <v/>
      </c>
    </row>
    <row r="115">
      <c r="A115" s="10" t="n"/>
      <c r="B115" s="10" t="n"/>
      <c r="C115" s="10" t="n"/>
      <c r="D115" s="10" t="n"/>
      <c r="E115" s="16" t="n"/>
      <c r="F115" s="10" t="n"/>
      <c r="G115" s="16" t="n"/>
      <c r="H115" s="16" t="n"/>
      <c r="I115" s="17" t="n"/>
      <c r="J115" s="10" t="n"/>
      <c r="K115" s="18" t="n"/>
      <c r="L115" s="16" t="n"/>
      <c r="M115" s="10" t="n"/>
      <c r="N115" s="15">
        <f>IF(A115="","",IF(J115="",1,IFERROR(INDEX(Stammdaten!$B$11:$B$18,MATCH(J115,Stammdaten!$A$11:$A$18,0)),"")))</f>
        <v/>
      </c>
      <c r="O115" s="19">
        <f>IF(OR(A115="",I115="",N115="",N(N115)=0),"",I115/IF(H115="",1,H115)/IF(G115="",1,G115)/N115)</f>
        <v/>
      </c>
      <c r="P115" s="15">
        <f>IF(B115="","",IFERROR(INDEX(Positionen!$D$6:$D$55,MATCH(B115,Positionen!$A$6:$A$55,0)),""))</f>
        <v/>
      </c>
      <c r="Q115" s="20">
        <f>IF(OR(O115="",P115=""),"",O115*MAX(P115,N(L115)*IF(G115="",1,G115)))</f>
        <v/>
      </c>
      <c r="R115" s="20">
        <f>IF(Q115="","",Q115*N(K115))</f>
        <v/>
      </c>
      <c r="S115" s="14">
        <f>IF(A115="","",TRIM(IF(OR(N115="",N(N115)=0),"Kurs fehlt. ","")&amp;IF(P115="","Pos.-Nr. unbekannt. ","")&amp;IF(AND(E115&lt;&gt;"",P115&lt;&gt;""),IF(E115*IF(G115="",1,G115)&lt;MAX(P115,N(L115)*IF(G115="",1,G115)),"Menge &lt; Abnahmemenge. ",""),"")&amp;IF(AND(L115&lt;&gt;"",P115&lt;&gt;""),IF(L115*IF(G115="",1,G115)&gt;P115,"Mindestabnahme &gt; Bedarf (mit Mindestabnahme gerechnet). ",""),"")&amp;IF(COUNTIFS($A$6:$A$255,A115,$B$6:$B$255,B115)&gt;1,"Doppelte Zeile. ","")))</f>
        <v/>
      </c>
    </row>
    <row r="116">
      <c r="A116" s="10" t="n"/>
      <c r="B116" s="10" t="n"/>
      <c r="C116" s="10" t="n"/>
      <c r="D116" s="10" t="n"/>
      <c r="E116" s="16" t="n"/>
      <c r="F116" s="10" t="n"/>
      <c r="G116" s="16" t="n"/>
      <c r="H116" s="16" t="n"/>
      <c r="I116" s="17" t="n"/>
      <c r="J116" s="10" t="n"/>
      <c r="K116" s="18" t="n"/>
      <c r="L116" s="16" t="n"/>
      <c r="M116" s="10" t="n"/>
      <c r="N116" s="15">
        <f>IF(A116="","",IF(J116="",1,IFERROR(INDEX(Stammdaten!$B$11:$B$18,MATCH(J116,Stammdaten!$A$11:$A$18,0)),"")))</f>
        <v/>
      </c>
      <c r="O116" s="19">
        <f>IF(OR(A116="",I116="",N116="",N(N116)=0),"",I116/IF(H116="",1,H116)/IF(G116="",1,G116)/N116)</f>
        <v/>
      </c>
      <c r="P116" s="15">
        <f>IF(B116="","",IFERROR(INDEX(Positionen!$D$6:$D$55,MATCH(B116,Positionen!$A$6:$A$55,0)),""))</f>
        <v/>
      </c>
      <c r="Q116" s="20">
        <f>IF(OR(O116="",P116=""),"",O116*MAX(P116,N(L116)*IF(G116="",1,G116)))</f>
        <v/>
      </c>
      <c r="R116" s="20">
        <f>IF(Q116="","",Q116*N(K116))</f>
        <v/>
      </c>
      <c r="S116" s="14">
        <f>IF(A116="","",TRIM(IF(OR(N116="",N(N116)=0),"Kurs fehlt. ","")&amp;IF(P116="","Pos.-Nr. unbekannt. ","")&amp;IF(AND(E116&lt;&gt;"",P116&lt;&gt;""),IF(E116*IF(G116="",1,G116)&lt;MAX(P116,N(L116)*IF(G116="",1,G116)),"Menge &lt; Abnahmemenge. ",""),"")&amp;IF(AND(L116&lt;&gt;"",P116&lt;&gt;""),IF(L116*IF(G116="",1,G116)&gt;P116,"Mindestabnahme &gt; Bedarf (mit Mindestabnahme gerechnet). ",""),"")&amp;IF(COUNTIFS($A$6:$A$255,A116,$B$6:$B$255,B116)&gt;1,"Doppelte Zeile. ","")))</f>
        <v/>
      </c>
    </row>
    <row r="117">
      <c r="A117" s="10" t="n"/>
      <c r="B117" s="10" t="n"/>
      <c r="C117" s="10" t="n"/>
      <c r="D117" s="10" t="n"/>
      <c r="E117" s="16" t="n"/>
      <c r="F117" s="10" t="n"/>
      <c r="G117" s="16" t="n"/>
      <c r="H117" s="16" t="n"/>
      <c r="I117" s="17" t="n"/>
      <c r="J117" s="10" t="n"/>
      <c r="K117" s="18" t="n"/>
      <c r="L117" s="16" t="n"/>
      <c r="M117" s="10" t="n"/>
      <c r="N117" s="15">
        <f>IF(A117="","",IF(J117="",1,IFERROR(INDEX(Stammdaten!$B$11:$B$18,MATCH(J117,Stammdaten!$A$11:$A$18,0)),"")))</f>
        <v/>
      </c>
      <c r="O117" s="19">
        <f>IF(OR(A117="",I117="",N117="",N(N117)=0),"",I117/IF(H117="",1,H117)/IF(G117="",1,G117)/N117)</f>
        <v/>
      </c>
      <c r="P117" s="15">
        <f>IF(B117="","",IFERROR(INDEX(Positionen!$D$6:$D$55,MATCH(B117,Positionen!$A$6:$A$55,0)),""))</f>
        <v/>
      </c>
      <c r="Q117" s="20">
        <f>IF(OR(O117="",P117=""),"",O117*MAX(P117,N(L117)*IF(G117="",1,G117)))</f>
        <v/>
      </c>
      <c r="R117" s="20">
        <f>IF(Q117="","",Q117*N(K117))</f>
        <v/>
      </c>
      <c r="S117" s="14">
        <f>IF(A117="","",TRIM(IF(OR(N117="",N(N117)=0),"Kurs fehlt. ","")&amp;IF(P117="","Pos.-Nr. unbekannt. ","")&amp;IF(AND(E117&lt;&gt;"",P117&lt;&gt;""),IF(E117*IF(G117="",1,G117)&lt;MAX(P117,N(L117)*IF(G117="",1,G117)),"Menge &lt; Abnahmemenge. ",""),"")&amp;IF(AND(L117&lt;&gt;"",P117&lt;&gt;""),IF(L117*IF(G117="",1,G117)&gt;P117,"Mindestabnahme &gt; Bedarf (mit Mindestabnahme gerechnet). ",""),"")&amp;IF(COUNTIFS($A$6:$A$255,A117,$B$6:$B$255,B117)&gt;1,"Doppelte Zeile. ","")))</f>
        <v/>
      </c>
    </row>
    <row r="118">
      <c r="A118" s="10" t="n"/>
      <c r="B118" s="10" t="n"/>
      <c r="C118" s="10" t="n"/>
      <c r="D118" s="10" t="n"/>
      <c r="E118" s="16" t="n"/>
      <c r="F118" s="10" t="n"/>
      <c r="G118" s="16" t="n"/>
      <c r="H118" s="16" t="n"/>
      <c r="I118" s="17" t="n"/>
      <c r="J118" s="10" t="n"/>
      <c r="K118" s="18" t="n"/>
      <c r="L118" s="16" t="n"/>
      <c r="M118" s="10" t="n"/>
      <c r="N118" s="15">
        <f>IF(A118="","",IF(J118="",1,IFERROR(INDEX(Stammdaten!$B$11:$B$18,MATCH(J118,Stammdaten!$A$11:$A$18,0)),"")))</f>
        <v/>
      </c>
      <c r="O118" s="19">
        <f>IF(OR(A118="",I118="",N118="",N(N118)=0),"",I118/IF(H118="",1,H118)/IF(G118="",1,G118)/N118)</f>
        <v/>
      </c>
      <c r="P118" s="15">
        <f>IF(B118="","",IFERROR(INDEX(Positionen!$D$6:$D$55,MATCH(B118,Positionen!$A$6:$A$55,0)),""))</f>
        <v/>
      </c>
      <c r="Q118" s="20">
        <f>IF(OR(O118="",P118=""),"",O118*MAX(P118,N(L118)*IF(G118="",1,G118)))</f>
        <v/>
      </c>
      <c r="R118" s="20">
        <f>IF(Q118="","",Q118*N(K118))</f>
        <v/>
      </c>
      <c r="S118" s="14">
        <f>IF(A118="","",TRIM(IF(OR(N118="",N(N118)=0),"Kurs fehlt. ","")&amp;IF(P118="","Pos.-Nr. unbekannt. ","")&amp;IF(AND(E118&lt;&gt;"",P118&lt;&gt;""),IF(E118*IF(G118="",1,G118)&lt;MAX(P118,N(L118)*IF(G118="",1,G118)),"Menge &lt; Abnahmemenge. ",""),"")&amp;IF(AND(L118&lt;&gt;"",P118&lt;&gt;""),IF(L118*IF(G118="",1,G118)&gt;P118,"Mindestabnahme &gt; Bedarf (mit Mindestabnahme gerechnet). ",""),"")&amp;IF(COUNTIFS($A$6:$A$255,A118,$B$6:$B$255,B118)&gt;1,"Doppelte Zeile. ","")))</f>
        <v/>
      </c>
    </row>
    <row r="119">
      <c r="A119" s="10" t="n"/>
      <c r="B119" s="10" t="n"/>
      <c r="C119" s="10" t="n"/>
      <c r="D119" s="10" t="n"/>
      <c r="E119" s="16" t="n"/>
      <c r="F119" s="10" t="n"/>
      <c r="G119" s="16" t="n"/>
      <c r="H119" s="16" t="n"/>
      <c r="I119" s="17" t="n"/>
      <c r="J119" s="10" t="n"/>
      <c r="K119" s="18" t="n"/>
      <c r="L119" s="16" t="n"/>
      <c r="M119" s="10" t="n"/>
      <c r="N119" s="15">
        <f>IF(A119="","",IF(J119="",1,IFERROR(INDEX(Stammdaten!$B$11:$B$18,MATCH(J119,Stammdaten!$A$11:$A$18,0)),"")))</f>
        <v/>
      </c>
      <c r="O119" s="19">
        <f>IF(OR(A119="",I119="",N119="",N(N119)=0),"",I119/IF(H119="",1,H119)/IF(G119="",1,G119)/N119)</f>
        <v/>
      </c>
      <c r="P119" s="15">
        <f>IF(B119="","",IFERROR(INDEX(Positionen!$D$6:$D$55,MATCH(B119,Positionen!$A$6:$A$55,0)),""))</f>
        <v/>
      </c>
      <c r="Q119" s="20">
        <f>IF(OR(O119="",P119=""),"",O119*MAX(P119,N(L119)*IF(G119="",1,G119)))</f>
        <v/>
      </c>
      <c r="R119" s="20">
        <f>IF(Q119="","",Q119*N(K119))</f>
        <v/>
      </c>
      <c r="S119" s="14">
        <f>IF(A119="","",TRIM(IF(OR(N119="",N(N119)=0),"Kurs fehlt. ","")&amp;IF(P119="","Pos.-Nr. unbekannt. ","")&amp;IF(AND(E119&lt;&gt;"",P119&lt;&gt;""),IF(E119*IF(G119="",1,G119)&lt;MAX(P119,N(L119)*IF(G119="",1,G119)),"Menge &lt; Abnahmemenge. ",""),"")&amp;IF(AND(L119&lt;&gt;"",P119&lt;&gt;""),IF(L119*IF(G119="",1,G119)&gt;P119,"Mindestabnahme &gt; Bedarf (mit Mindestabnahme gerechnet). ",""),"")&amp;IF(COUNTIFS($A$6:$A$255,A119,$B$6:$B$255,B119)&gt;1,"Doppelte Zeile. ","")))</f>
        <v/>
      </c>
    </row>
    <row r="120">
      <c r="A120" s="10" t="n"/>
      <c r="B120" s="10" t="n"/>
      <c r="C120" s="10" t="n"/>
      <c r="D120" s="10" t="n"/>
      <c r="E120" s="16" t="n"/>
      <c r="F120" s="10" t="n"/>
      <c r="G120" s="16" t="n"/>
      <c r="H120" s="16" t="n"/>
      <c r="I120" s="17" t="n"/>
      <c r="J120" s="10" t="n"/>
      <c r="K120" s="18" t="n"/>
      <c r="L120" s="16" t="n"/>
      <c r="M120" s="10" t="n"/>
      <c r="N120" s="15">
        <f>IF(A120="","",IF(J120="",1,IFERROR(INDEX(Stammdaten!$B$11:$B$18,MATCH(J120,Stammdaten!$A$11:$A$18,0)),"")))</f>
        <v/>
      </c>
      <c r="O120" s="19">
        <f>IF(OR(A120="",I120="",N120="",N(N120)=0),"",I120/IF(H120="",1,H120)/IF(G120="",1,G120)/N120)</f>
        <v/>
      </c>
      <c r="P120" s="15">
        <f>IF(B120="","",IFERROR(INDEX(Positionen!$D$6:$D$55,MATCH(B120,Positionen!$A$6:$A$55,0)),""))</f>
        <v/>
      </c>
      <c r="Q120" s="20">
        <f>IF(OR(O120="",P120=""),"",O120*MAX(P120,N(L120)*IF(G120="",1,G120)))</f>
        <v/>
      </c>
      <c r="R120" s="20">
        <f>IF(Q120="","",Q120*N(K120))</f>
        <v/>
      </c>
      <c r="S120" s="14">
        <f>IF(A120="","",TRIM(IF(OR(N120="",N(N120)=0),"Kurs fehlt. ","")&amp;IF(P120="","Pos.-Nr. unbekannt. ","")&amp;IF(AND(E120&lt;&gt;"",P120&lt;&gt;""),IF(E120*IF(G120="",1,G120)&lt;MAX(P120,N(L120)*IF(G120="",1,G120)),"Menge &lt; Abnahmemenge. ",""),"")&amp;IF(AND(L120&lt;&gt;"",P120&lt;&gt;""),IF(L120*IF(G120="",1,G120)&gt;P120,"Mindestabnahme &gt; Bedarf (mit Mindestabnahme gerechnet). ",""),"")&amp;IF(COUNTIFS($A$6:$A$255,A120,$B$6:$B$255,B120)&gt;1,"Doppelte Zeile. ","")))</f>
        <v/>
      </c>
    </row>
    <row r="121">
      <c r="A121" s="10" t="n"/>
      <c r="B121" s="10" t="n"/>
      <c r="C121" s="10" t="n"/>
      <c r="D121" s="10" t="n"/>
      <c r="E121" s="16" t="n"/>
      <c r="F121" s="10" t="n"/>
      <c r="G121" s="16" t="n"/>
      <c r="H121" s="16" t="n"/>
      <c r="I121" s="17" t="n"/>
      <c r="J121" s="10" t="n"/>
      <c r="K121" s="18" t="n"/>
      <c r="L121" s="16" t="n"/>
      <c r="M121" s="10" t="n"/>
      <c r="N121" s="15">
        <f>IF(A121="","",IF(J121="",1,IFERROR(INDEX(Stammdaten!$B$11:$B$18,MATCH(J121,Stammdaten!$A$11:$A$18,0)),"")))</f>
        <v/>
      </c>
      <c r="O121" s="19">
        <f>IF(OR(A121="",I121="",N121="",N(N121)=0),"",I121/IF(H121="",1,H121)/IF(G121="",1,G121)/N121)</f>
        <v/>
      </c>
      <c r="P121" s="15">
        <f>IF(B121="","",IFERROR(INDEX(Positionen!$D$6:$D$55,MATCH(B121,Positionen!$A$6:$A$55,0)),""))</f>
        <v/>
      </c>
      <c r="Q121" s="20">
        <f>IF(OR(O121="",P121=""),"",O121*MAX(P121,N(L121)*IF(G121="",1,G121)))</f>
        <v/>
      </c>
      <c r="R121" s="20">
        <f>IF(Q121="","",Q121*N(K121))</f>
        <v/>
      </c>
      <c r="S121" s="14">
        <f>IF(A121="","",TRIM(IF(OR(N121="",N(N121)=0),"Kurs fehlt. ","")&amp;IF(P121="","Pos.-Nr. unbekannt. ","")&amp;IF(AND(E121&lt;&gt;"",P121&lt;&gt;""),IF(E121*IF(G121="",1,G121)&lt;MAX(P121,N(L121)*IF(G121="",1,G121)),"Menge &lt; Abnahmemenge. ",""),"")&amp;IF(AND(L121&lt;&gt;"",P121&lt;&gt;""),IF(L121*IF(G121="",1,G121)&gt;P121,"Mindestabnahme &gt; Bedarf (mit Mindestabnahme gerechnet). ",""),"")&amp;IF(COUNTIFS($A$6:$A$255,A121,$B$6:$B$255,B121)&gt;1,"Doppelte Zeile. ","")))</f>
        <v/>
      </c>
    </row>
    <row r="122">
      <c r="A122" s="10" t="n"/>
      <c r="B122" s="10" t="n"/>
      <c r="C122" s="10" t="n"/>
      <c r="D122" s="10" t="n"/>
      <c r="E122" s="16" t="n"/>
      <c r="F122" s="10" t="n"/>
      <c r="G122" s="16" t="n"/>
      <c r="H122" s="16" t="n"/>
      <c r="I122" s="17" t="n"/>
      <c r="J122" s="10" t="n"/>
      <c r="K122" s="18" t="n"/>
      <c r="L122" s="16" t="n"/>
      <c r="M122" s="10" t="n"/>
      <c r="N122" s="15">
        <f>IF(A122="","",IF(J122="",1,IFERROR(INDEX(Stammdaten!$B$11:$B$18,MATCH(J122,Stammdaten!$A$11:$A$18,0)),"")))</f>
        <v/>
      </c>
      <c r="O122" s="19">
        <f>IF(OR(A122="",I122="",N122="",N(N122)=0),"",I122/IF(H122="",1,H122)/IF(G122="",1,G122)/N122)</f>
        <v/>
      </c>
      <c r="P122" s="15">
        <f>IF(B122="","",IFERROR(INDEX(Positionen!$D$6:$D$55,MATCH(B122,Positionen!$A$6:$A$55,0)),""))</f>
        <v/>
      </c>
      <c r="Q122" s="20">
        <f>IF(OR(O122="",P122=""),"",O122*MAX(P122,N(L122)*IF(G122="",1,G122)))</f>
        <v/>
      </c>
      <c r="R122" s="20">
        <f>IF(Q122="","",Q122*N(K122))</f>
        <v/>
      </c>
      <c r="S122" s="14">
        <f>IF(A122="","",TRIM(IF(OR(N122="",N(N122)=0),"Kurs fehlt. ","")&amp;IF(P122="","Pos.-Nr. unbekannt. ","")&amp;IF(AND(E122&lt;&gt;"",P122&lt;&gt;""),IF(E122*IF(G122="",1,G122)&lt;MAX(P122,N(L122)*IF(G122="",1,G122)),"Menge &lt; Abnahmemenge. ",""),"")&amp;IF(AND(L122&lt;&gt;"",P122&lt;&gt;""),IF(L122*IF(G122="",1,G122)&gt;P122,"Mindestabnahme &gt; Bedarf (mit Mindestabnahme gerechnet). ",""),"")&amp;IF(COUNTIFS($A$6:$A$255,A122,$B$6:$B$255,B122)&gt;1,"Doppelte Zeile. ","")))</f>
        <v/>
      </c>
    </row>
    <row r="123">
      <c r="A123" s="10" t="n"/>
      <c r="B123" s="10" t="n"/>
      <c r="C123" s="10" t="n"/>
      <c r="D123" s="10" t="n"/>
      <c r="E123" s="16" t="n"/>
      <c r="F123" s="10" t="n"/>
      <c r="G123" s="16" t="n"/>
      <c r="H123" s="16" t="n"/>
      <c r="I123" s="17" t="n"/>
      <c r="J123" s="10" t="n"/>
      <c r="K123" s="18" t="n"/>
      <c r="L123" s="16" t="n"/>
      <c r="M123" s="10" t="n"/>
      <c r="N123" s="15">
        <f>IF(A123="","",IF(J123="",1,IFERROR(INDEX(Stammdaten!$B$11:$B$18,MATCH(J123,Stammdaten!$A$11:$A$18,0)),"")))</f>
        <v/>
      </c>
      <c r="O123" s="19">
        <f>IF(OR(A123="",I123="",N123="",N(N123)=0),"",I123/IF(H123="",1,H123)/IF(G123="",1,G123)/N123)</f>
        <v/>
      </c>
      <c r="P123" s="15">
        <f>IF(B123="","",IFERROR(INDEX(Positionen!$D$6:$D$55,MATCH(B123,Positionen!$A$6:$A$55,0)),""))</f>
        <v/>
      </c>
      <c r="Q123" s="20">
        <f>IF(OR(O123="",P123=""),"",O123*MAX(P123,N(L123)*IF(G123="",1,G123)))</f>
        <v/>
      </c>
      <c r="R123" s="20">
        <f>IF(Q123="","",Q123*N(K123))</f>
        <v/>
      </c>
      <c r="S123" s="14">
        <f>IF(A123="","",TRIM(IF(OR(N123="",N(N123)=0),"Kurs fehlt. ","")&amp;IF(P123="","Pos.-Nr. unbekannt. ","")&amp;IF(AND(E123&lt;&gt;"",P123&lt;&gt;""),IF(E123*IF(G123="",1,G123)&lt;MAX(P123,N(L123)*IF(G123="",1,G123)),"Menge &lt; Abnahmemenge. ",""),"")&amp;IF(AND(L123&lt;&gt;"",P123&lt;&gt;""),IF(L123*IF(G123="",1,G123)&gt;P123,"Mindestabnahme &gt; Bedarf (mit Mindestabnahme gerechnet). ",""),"")&amp;IF(COUNTIFS($A$6:$A$255,A123,$B$6:$B$255,B123)&gt;1,"Doppelte Zeile. ","")))</f>
        <v/>
      </c>
    </row>
    <row r="124">
      <c r="A124" s="10" t="n"/>
      <c r="B124" s="10" t="n"/>
      <c r="C124" s="10" t="n"/>
      <c r="D124" s="10" t="n"/>
      <c r="E124" s="16" t="n"/>
      <c r="F124" s="10" t="n"/>
      <c r="G124" s="16" t="n"/>
      <c r="H124" s="16" t="n"/>
      <c r="I124" s="17" t="n"/>
      <c r="J124" s="10" t="n"/>
      <c r="K124" s="18" t="n"/>
      <c r="L124" s="16" t="n"/>
      <c r="M124" s="10" t="n"/>
      <c r="N124" s="15">
        <f>IF(A124="","",IF(J124="",1,IFERROR(INDEX(Stammdaten!$B$11:$B$18,MATCH(J124,Stammdaten!$A$11:$A$18,0)),"")))</f>
        <v/>
      </c>
      <c r="O124" s="19">
        <f>IF(OR(A124="",I124="",N124="",N(N124)=0),"",I124/IF(H124="",1,H124)/IF(G124="",1,G124)/N124)</f>
        <v/>
      </c>
      <c r="P124" s="15">
        <f>IF(B124="","",IFERROR(INDEX(Positionen!$D$6:$D$55,MATCH(B124,Positionen!$A$6:$A$55,0)),""))</f>
        <v/>
      </c>
      <c r="Q124" s="20">
        <f>IF(OR(O124="",P124=""),"",O124*MAX(P124,N(L124)*IF(G124="",1,G124)))</f>
        <v/>
      </c>
      <c r="R124" s="20">
        <f>IF(Q124="","",Q124*N(K124))</f>
        <v/>
      </c>
      <c r="S124" s="14">
        <f>IF(A124="","",TRIM(IF(OR(N124="",N(N124)=0),"Kurs fehlt. ","")&amp;IF(P124="","Pos.-Nr. unbekannt. ","")&amp;IF(AND(E124&lt;&gt;"",P124&lt;&gt;""),IF(E124*IF(G124="",1,G124)&lt;MAX(P124,N(L124)*IF(G124="",1,G124)),"Menge &lt; Abnahmemenge. ",""),"")&amp;IF(AND(L124&lt;&gt;"",P124&lt;&gt;""),IF(L124*IF(G124="",1,G124)&gt;P124,"Mindestabnahme &gt; Bedarf (mit Mindestabnahme gerechnet). ",""),"")&amp;IF(COUNTIFS($A$6:$A$255,A124,$B$6:$B$255,B124)&gt;1,"Doppelte Zeile. ","")))</f>
        <v/>
      </c>
    </row>
    <row r="125">
      <c r="A125" s="10" t="n"/>
      <c r="B125" s="10" t="n"/>
      <c r="C125" s="10" t="n"/>
      <c r="D125" s="10" t="n"/>
      <c r="E125" s="16" t="n"/>
      <c r="F125" s="10" t="n"/>
      <c r="G125" s="16" t="n"/>
      <c r="H125" s="16" t="n"/>
      <c r="I125" s="17" t="n"/>
      <c r="J125" s="10" t="n"/>
      <c r="K125" s="18" t="n"/>
      <c r="L125" s="16" t="n"/>
      <c r="M125" s="10" t="n"/>
      <c r="N125" s="15">
        <f>IF(A125="","",IF(J125="",1,IFERROR(INDEX(Stammdaten!$B$11:$B$18,MATCH(J125,Stammdaten!$A$11:$A$18,0)),"")))</f>
        <v/>
      </c>
      <c r="O125" s="19">
        <f>IF(OR(A125="",I125="",N125="",N(N125)=0),"",I125/IF(H125="",1,H125)/IF(G125="",1,G125)/N125)</f>
        <v/>
      </c>
      <c r="P125" s="15">
        <f>IF(B125="","",IFERROR(INDEX(Positionen!$D$6:$D$55,MATCH(B125,Positionen!$A$6:$A$55,0)),""))</f>
        <v/>
      </c>
      <c r="Q125" s="20">
        <f>IF(OR(O125="",P125=""),"",O125*MAX(P125,N(L125)*IF(G125="",1,G125)))</f>
        <v/>
      </c>
      <c r="R125" s="20">
        <f>IF(Q125="","",Q125*N(K125))</f>
        <v/>
      </c>
      <c r="S125" s="14">
        <f>IF(A125="","",TRIM(IF(OR(N125="",N(N125)=0),"Kurs fehlt. ","")&amp;IF(P125="","Pos.-Nr. unbekannt. ","")&amp;IF(AND(E125&lt;&gt;"",P125&lt;&gt;""),IF(E125*IF(G125="",1,G125)&lt;MAX(P125,N(L125)*IF(G125="",1,G125)),"Menge &lt; Abnahmemenge. ",""),"")&amp;IF(AND(L125&lt;&gt;"",P125&lt;&gt;""),IF(L125*IF(G125="",1,G125)&gt;P125,"Mindestabnahme &gt; Bedarf (mit Mindestabnahme gerechnet). ",""),"")&amp;IF(COUNTIFS($A$6:$A$255,A125,$B$6:$B$255,B125)&gt;1,"Doppelte Zeile. ","")))</f>
        <v/>
      </c>
    </row>
    <row r="126">
      <c r="A126" s="10" t="n"/>
      <c r="B126" s="10" t="n"/>
      <c r="C126" s="10" t="n"/>
      <c r="D126" s="10" t="n"/>
      <c r="E126" s="16" t="n"/>
      <c r="F126" s="10" t="n"/>
      <c r="G126" s="16" t="n"/>
      <c r="H126" s="16" t="n"/>
      <c r="I126" s="17" t="n"/>
      <c r="J126" s="10" t="n"/>
      <c r="K126" s="18" t="n"/>
      <c r="L126" s="16" t="n"/>
      <c r="M126" s="10" t="n"/>
      <c r="N126" s="15">
        <f>IF(A126="","",IF(J126="",1,IFERROR(INDEX(Stammdaten!$B$11:$B$18,MATCH(J126,Stammdaten!$A$11:$A$18,0)),"")))</f>
        <v/>
      </c>
      <c r="O126" s="19">
        <f>IF(OR(A126="",I126="",N126="",N(N126)=0),"",I126/IF(H126="",1,H126)/IF(G126="",1,G126)/N126)</f>
        <v/>
      </c>
      <c r="P126" s="15">
        <f>IF(B126="","",IFERROR(INDEX(Positionen!$D$6:$D$55,MATCH(B126,Positionen!$A$6:$A$55,0)),""))</f>
        <v/>
      </c>
      <c r="Q126" s="20">
        <f>IF(OR(O126="",P126=""),"",O126*MAX(P126,N(L126)*IF(G126="",1,G126)))</f>
        <v/>
      </c>
      <c r="R126" s="20">
        <f>IF(Q126="","",Q126*N(K126))</f>
        <v/>
      </c>
      <c r="S126" s="14">
        <f>IF(A126="","",TRIM(IF(OR(N126="",N(N126)=0),"Kurs fehlt. ","")&amp;IF(P126="","Pos.-Nr. unbekannt. ","")&amp;IF(AND(E126&lt;&gt;"",P126&lt;&gt;""),IF(E126*IF(G126="",1,G126)&lt;MAX(P126,N(L126)*IF(G126="",1,G126)),"Menge &lt; Abnahmemenge. ",""),"")&amp;IF(AND(L126&lt;&gt;"",P126&lt;&gt;""),IF(L126*IF(G126="",1,G126)&gt;P126,"Mindestabnahme &gt; Bedarf (mit Mindestabnahme gerechnet). ",""),"")&amp;IF(COUNTIFS($A$6:$A$255,A126,$B$6:$B$255,B126)&gt;1,"Doppelte Zeile. ","")))</f>
        <v/>
      </c>
    </row>
    <row r="127">
      <c r="A127" s="10" t="n"/>
      <c r="B127" s="10" t="n"/>
      <c r="C127" s="10" t="n"/>
      <c r="D127" s="10" t="n"/>
      <c r="E127" s="16" t="n"/>
      <c r="F127" s="10" t="n"/>
      <c r="G127" s="16" t="n"/>
      <c r="H127" s="16" t="n"/>
      <c r="I127" s="17" t="n"/>
      <c r="J127" s="10" t="n"/>
      <c r="K127" s="18" t="n"/>
      <c r="L127" s="16" t="n"/>
      <c r="M127" s="10" t="n"/>
      <c r="N127" s="15">
        <f>IF(A127="","",IF(J127="",1,IFERROR(INDEX(Stammdaten!$B$11:$B$18,MATCH(J127,Stammdaten!$A$11:$A$18,0)),"")))</f>
        <v/>
      </c>
      <c r="O127" s="19">
        <f>IF(OR(A127="",I127="",N127="",N(N127)=0),"",I127/IF(H127="",1,H127)/IF(G127="",1,G127)/N127)</f>
        <v/>
      </c>
      <c r="P127" s="15">
        <f>IF(B127="","",IFERROR(INDEX(Positionen!$D$6:$D$55,MATCH(B127,Positionen!$A$6:$A$55,0)),""))</f>
        <v/>
      </c>
      <c r="Q127" s="20">
        <f>IF(OR(O127="",P127=""),"",O127*MAX(P127,N(L127)*IF(G127="",1,G127)))</f>
        <v/>
      </c>
      <c r="R127" s="20">
        <f>IF(Q127="","",Q127*N(K127))</f>
        <v/>
      </c>
      <c r="S127" s="14">
        <f>IF(A127="","",TRIM(IF(OR(N127="",N(N127)=0),"Kurs fehlt. ","")&amp;IF(P127="","Pos.-Nr. unbekannt. ","")&amp;IF(AND(E127&lt;&gt;"",P127&lt;&gt;""),IF(E127*IF(G127="",1,G127)&lt;MAX(P127,N(L127)*IF(G127="",1,G127)),"Menge &lt; Abnahmemenge. ",""),"")&amp;IF(AND(L127&lt;&gt;"",P127&lt;&gt;""),IF(L127*IF(G127="",1,G127)&gt;P127,"Mindestabnahme &gt; Bedarf (mit Mindestabnahme gerechnet). ",""),"")&amp;IF(COUNTIFS($A$6:$A$255,A127,$B$6:$B$255,B127)&gt;1,"Doppelte Zeile. ","")))</f>
        <v/>
      </c>
    </row>
    <row r="128">
      <c r="A128" s="10" t="n"/>
      <c r="B128" s="10" t="n"/>
      <c r="C128" s="10" t="n"/>
      <c r="D128" s="10" t="n"/>
      <c r="E128" s="16" t="n"/>
      <c r="F128" s="10" t="n"/>
      <c r="G128" s="16" t="n"/>
      <c r="H128" s="16" t="n"/>
      <c r="I128" s="17" t="n"/>
      <c r="J128" s="10" t="n"/>
      <c r="K128" s="18" t="n"/>
      <c r="L128" s="16" t="n"/>
      <c r="M128" s="10" t="n"/>
      <c r="N128" s="15">
        <f>IF(A128="","",IF(J128="",1,IFERROR(INDEX(Stammdaten!$B$11:$B$18,MATCH(J128,Stammdaten!$A$11:$A$18,0)),"")))</f>
        <v/>
      </c>
      <c r="O128" s="19">
        <f>IF(OR(A128="",I128="",N128="",N(N128)=0),"",I128/IF(H128="",1,H128)/IF(G128="",1,G128)/N128)</f>
        <v/>
      </c>
      <c r="P128" s="15">
        <f>IF(B128="","",IFERROR(INDEX(Positionen!$D$6:$D$55,MATCH(B128,Positionen!$A$6:$A$55,0)),""))</f>
        <v/>
      </c>
      <c r="Q128" s="20">
        <f>IF(OR(O128="",P128=""),"",O128*MAX(P128,N(L128)*IF(G128="",1,G128)))</f>
        <v/>
      </c>
      <c r="R128" s="20">
        <f>IF(Q128="","",Q128*N(K128))</f>
        <v/>
      </c>
      <c r="S128" s="14">
        <f>IF(A128="","",TRIM(IF(OR(N128="",N(N128)=0),"Kurs fehlt. ","")&amp;IF(P128="","Pos.-Nr. unbekannt. ","")&amp;IF(AND(E128&lt;&gt;"",P128&lt;&gt;""),IF(E128*IF(G128="",1,G128)&lt;MAX(P128,N(L128)*IF(G128="",1,G128)),"Menge &lt; Abnahmemenge. ",""),"")&amp;IF(AND(L128&lt;&gt;"",P128&lt;&gt;""),IF(L128*IF(G128="",1,G128)&gt;P128,"Mindestabnahme &gt; Bedarf (mit Mindestabnahme gerechnet). ",""),"")&amp;IF(COUNTIFS($A$6:$A$255,A128,$B$6:$B$255,B128)&gt;1,"Doppelte Zeile. ","")))</f>
        <v/>
      </c>
    </row>
    <row r="129">
      <c r="A129" s="10" t="n"/>
      <c r="B129" s="10" t="n"/>
      <c r="C129" s="10" t="n"/>
      <c r="D129" s="10" t="n"/>
      <c r="E129" s="16" t="n"/>
      <c r="F129" s="10" t="n"/>
      <c r="G129" s="16" t="n"/>
      <c r="H129" s="16" t="n"/>
      <c r="I129" s="17" t="n"/>
      <c r="J129" s="10" t="n"/>
      <c r="K129" s="18" t="n"/>
      <c r="L129" s="16" t="n"/>
      <c r="M129" s="10" t="n"/>
      <c r="N129" s="15">
        <f>IF(A129="","",IF(J129="",1,IFERROR(INDEX(Stammdaten!$B$11:$B$18,MATCH(J129,Stammdaten!$A$11:$A$18,0)),"")))</f>
        <v/>
      </c>
      <c r="O129" s="19">
        <f>IF(OR(A129="",I129="",N129="",N(N129)=0),"",I129/IF(H129="",1,H129)/IF(G129="",1,G129)/N129)</f>
        <v/>
      </c>
      <c r="P129" s="15">
        <f>IF(B129="","",IFERROR(INDEX(Positionen!$D$6:$D$55,MATCH(B129,Positionen!$A$6:$A$55,0)),""))</f>
        <v/>
      </c>
      <c r="Q129" s="20">
        <f>IF(OR(O129="",P129=""),"",O129*MAX(P129,N(L129)*IF(G129="",1,G129)))</f>
        <v/>
      </c>
      <c r="R129" s="20">
        <f>IF(Q129="","",Q129*N(K129))</f>
        <v/>
      </c>
      <c r="S129" s="14">
        <f>IF(A129="","",TRIM(IF(OR(N129="",N(N129)=0),"Kurs fehlt. ","")&amp;IF(P129="","Pos.-Nr. unbekannt. ","")&amp;IF(AND(E129&lt;&gt;"",P129&lt;&gt;""),IF(E129*IF(G129="",1,G129)&lt;MAX(P129,N(L129)*IF(G129="",1,G129)),"Menge &lt; Abnahmemenge. ",""),"")&amp;IF(AND(L129&lt;&gt;"",P129&lt;&gt;""),IF(L129*IF(G129="",1,G129)&gt;P129,"Mindestabnahme &gt; Bedarf (mit Mindestabnahme gerechnet). ",""),"")&amp;IF(COUNTIFS($A$6:$A$255,A129,$B$6:$B$255,B129)&gt;1,"Doppelte Zeile. ","")))</f>
        <v/>
      </c>
    </row>
    <row r="130">
      <c r="A130" s="10" t="n"/>
      <c r="B130" s="10" t="n"/>
      <c r="C130" s="10" t="n"/>
      <c r="D130" s="10" t="n"/>
      <c r="E130" s="16" t="n"/>
      <c r="F130" s="10" t="n"/>
      <c r="G130" s="16" t="n"/>
      <c r="H130" s="16" t="n"/>
      <c r="I130" s="17" t="n"/>
      <c r="J130" s="10" t="n"/>
      <c r="K130" s="18" t="n"/>
      <c r="L130" s="16" t="n"/>
      <c r="M130" s="10" t="n"/>
      <c r="N130" s="15">
        <f>IF(A130="","",IF(J130="",1,IFERROR(INDEX(Stammdaten!$B$11:$B$18,MATCH(J130,Stammdaten!$A$11:$A$18,0)),"")))</f>
        <v/>
      </c>
      <c r="O130" s="19">
        <f>IF(OR(A130="",I130="",N130="",N(N130)=0),"",I130/IF(H130="",1,H130)/IF(G130="",1,G130)/N130)</f>
        <v/>
      </c>
      <c r="P130" s="15">
        <f>IF(B130="","",IFERROR(INDEX(Positionen!$D$6:$D$55,MATCH(B130,Positionen!$A$6:$A$55,0)),""))</f>
        <v/>
      </c>
      <c r="Q130" s="20">
        <f>IF(OR(O130="",P130=""),"",O130*MAX(P130,N(L130)*IF(G130="",1,G130)))</f>
        <v/>
      </c>
      <c r="R130" s="20">
        <f>IF(Q130="","",Q130*N(K130))</f>
        <v/>
      </c>
      <c r="S130" s="14">
        <f>IF(A130="","",TRIM(IF(OR(N130="",N(N130)=0),"Kurs fehlt. ","")&amp;IF(P130="","Pos.-Nr. unbekannt. ","")&amp;IF(AND(E130&lt;&gt;"",P130&lt;&gt;""),IF(E130*IF(G130="",1,G130)&lt;MAX(P130,N(L130)*IF(G130="",1,G130)),"Menge &lt; Abnahmemenge. ",""),"")&amp;IF(AND(L130&lt;&gt;"",P130&lt;&gt;""),IF(L130*IF(G130="",1,G130)&gt;P130,"Mindestabnahme &gt; Bedarf (mit Mindestabnahme gerechnet). ",""),"")&amp;IF(COUNTIFS($A$6:$A$255,A130,$B$6:$B$255,B130)&gt;1,"Doppelte Zeile. ","")))</f>
        <v/>
      </c>
    </row>
    <row r="131">
      <c r="A131" s="10" t="n"/>
      <c r="B131" s="10" t="n"/>
      <c r="C131" s="10" t="n"/>
      <c r="D131" s="10" t="n"/>
      <c r="E131" s="16" t="n"/>
      <c r="F131" s="10" t="n"/>
      <c r="G131" s="16" t="n"/>
      <c r="H131" s="16" t="n"/>
      <c r="I131" s="17" t="n"/>
      <c r="J131" s="10" t="n"/>
      <c r="K131" s="18" t="n"/>
      <c r="L131" s="16" t="n"/>
      <c r="M131" s="10" t="n"/>
      <c r="N131" s="15">
        <f>IF(A131="","",IF(J131="",1,IFERROR(INDEX(Stammdaten!$B$11:$B$18,MATCH(J131,Stammdaten!$A$11:$A$18,0)),"")))</f>
        <v/>
      </c>
      <c r="O131" s="19">
        <f>IF(OR(A131="",I131="",N131="",N(N131)=0),"",I131/IF(H131="",1,H131)/IF(G131="",1,G131)/N131)</f>
        <v/>
      </c>
      <c r="P131" s="15">
        <f>IF(B131="","",IFERROR(INDEX(Positionen!$D$6:$D$55,MATCH(B131,Positionen!$A$6:$A$55,0)),""))</f>
        <v/>
      </c>
      <c r="Q131" s="20">
        <f>IF(OR(O131="",P131=""),"",O131*MAX(P131,N(L131)*IF(G131="",1,G131)))</f>
        <v/>
      </c>
      <c r="R131" s="20">
        <f>IF(Q131="","",Q131*N(K131))</f>
        <v/>
      </c>
      <c r="S131" s="14">
        <f>IF(A131="","",TRIM(IF(OR(N131="",N(N131)=0),"Kurs fehlt. ","")&amp;IF(P131="","Pos.-Nr. unbekannt. ","")&amp;IF(AND(E131&lt;&gt;"",P131&lt;&gt;""),IF(E131*IF(G131="",1,G131)&lt;MAX(P131,N(L131)*IF(G131="",1,G131)),"Menge &lt; Abnahmemenge. ",""),"")&amp;IF(AND(L131&lt;&gt;"",P131&lt;&gt;""),IF(L131*IF(G131="",1,G131)&gt;P131,"Mindestabnahme &gt; Bedarf (mit Mindestabnahme gerechnet). ",""),"")&amp;IF(COUNTIFS($A$6:$A$255,A131,$B$6:$B$255,B131)&gt;1,"Doppelte Zeile. ","")))</f>
        <v/>
      </c>
    </row>
    <row r="132">
      <c r="A132" s="10" t="n"/>
      <c r="B132" s="10" t="n"/>
      <c r="C132" s="10" t="n"/>
      <c r="D132" s="10" t="n"/>
      <c r="E132" s="16" t="n"/>
      <c r="F132" s="10" t="n"/>
      <c r="G132" s="16" t="n"/>
      <c r="H132" s="16" t="n"/>
      <c r="I132" s="17" t="n"/>
      <c r="J132" s="10" t="n"/>
      <c r="K132" s="18" t="n"/>
      <c r="L132" s="16" t="n"/>
      <c r="M132" s="10" t="n"/>
      <c r="N132" s="15">
        <f>IF(A132="","",IF(J132="",1,IFERROR(INDEX(Stammdaten!$B$11:$B$18,MATCH(J132,Stammdaten!$A$11:$A$18,0)),"")))</f>
        <v/>
      </c>
      <c r="O132" s="19">
        <f>IF(OR(A132="",I132="",N132="",N(N132)=0),"",I132/IF(H132="",1,H132)/IF(G132="",1,G132)/N132)</f>
        <v/>
      </c>
      <c r="P132" s="15">
        <f>IF(B132="","",IFERROR(INDEX(Positionen!$D$6:$D$55,MATCH(B132,Positionen!$A$6:$A$55,0)),""))</f>
        <v/>
      </c>
      <c r="Q132" s="20">
        <f>IF(OR(O132="",P132=""),"",O132*MAX(P132,N(L132)*IF(G132="",1,G132)))</f>
        <v/>
      </c>
      <c r="R132" s="20">
        <f>IF(Q132="","",Q132*N(K132))</f>
        <v/>
      </c>
      <c r="S132" s="14">
        <f>IF(A132="","",TRIM(IF(OR(N132="",N(N132)=0),"Kurs fehlt. ","")&amp;IF(P132="","Pos.-Nr. unbekannt. ","")&amp;IF(AND(E132&lt;&gt;"",P132&lt;&gt;""),IF(E132*IF(G132="",1,G132)&lt;MAX(P132,N(L132)*IF(G132="",1,G132)),"Menge &lt; Abnahmemenge. ",""),"")&amp;IF(AND(L132&lt;&gt;"",P132&lt;&gt;""),IF(L132*IF(G132="",1,G132)&gt;P132,"Mindestabnahme &gt; Bedarf (mit Mindestabnahme gerechnet). ",""),"")&amp;IF(COUNTIFS($A$6:$A$255,A132,$B$6:$B$255,B132)&gt;1,"Doppelte Zeile. ","")))</f>
        <v/>
      </c>
    </row>
    <row r="133">
      <c r="A133" s="10" t="n"/>
      <c r="B133" s="10" t="n"/>
      <c r="C133" s="10" t="n"/>
      <c r="D133" s="10" t="n"/>
      <c r="E133" s="16" t="n"/>
      <c r="F133" s="10" t="n"/>
      <c r="G133" s="16" t="n"/>
      <c r="H133" s="16" t="n"/>
      <c r="I133" s="17" t="n"/>
      <c r="J133" s="10" t="n"/>
      <c r="K133" s="18" t="n"/>
      <c r="L133" s="16" t="n"/>
      <c r="M133" s="10" t="n"/>
      <c r="N133" s="15">
        <f>IF(A133="","",IF(J133="",1,IFERROR(INDEX(Stammdaten!$B$11:$B$18,MATCH(J133,Stammdaten!$A$11:$A$18,0)),"")))</f>
        <v/>
      </c>
      <c r="O133" s="19">
        <f>IF(OR(A133="",I133="",N133="",N(N133)=0),"",I133/IF(H133="",1,H133)/IF(G133="",1,G133)/N133)</f>
        <v/>
      </c>
      <c r="P133" s="15">
        <f>IF(B133="","",IFERROR(INDEX(Positionen!$D$6:$D$55,MATCH(B133,Positionen!$A$6:$A$55,0)),""))</f>
        <v/>
      </c>
      <c r="Q133" s="20">
        <f>IF(OR(O133="",P133=""),"",O133*MAX(P133,N(L133)*IF(G133="",1,G133)))</f>
        <v/>
      </c>
      <c r="R133" s="20">
        <f>IF(Q133="","",Q133*N(K133))</f>
        <v/>
      </c>
      <c r="S133" s="14">
        <f>IF(A133="","",TRIM(IF(OR(N133="",N(N133)=0),"Kurs fehlt. ","")&amp;IF(P133="","Pos.-Nr. unbekannt. ","")&amp;IF(AND(E133&lt;&gt;"",P133&lt;&gt;""),IF(E133*IF(G133="",1,G133)&lt;MAX(P133,N(L133)*IF(G133="",1,G133)),"Menge &lt; Abnahmemenge. ",""),"")&amp;IF(AND(L133&lt;&gt;"",P133&lt;&gt;""),IF(L133*IF(G133="",1,G133)&gt;P133,"Mindestabnahme &gt; Bedarf (mit Mindestabnahme gerechnet). ",""),"")&amp;IF(COUNTIFS($A$6:$A$255,A133,$B$6:$B$255,B133)&gt;1,"Doppelte Zeile. ","")))</f>
        <v/>
      </c>
    </row>
    <row r="134">
      <c r="A134" s="10" t="n"/>
      <c r="B134" s="10" t="n"/>
      <c r="C134" s="10" t="n"/>
      <c r="D134" s="10" t="n"/>
      <c r="E134" s="16" t="n"/>
      <c r="F134" s="10" t="n"/>
      <c r="G134" s="16" t="n"/>
      <c r="H134" s="16" t="n"/>
      <c r="I134" s="17" t="n"/>
      <c r="J134" s="10" t="n"/>
      <c r="K134" s="18" t="n"/>
      <c r="L134" s="16" t="n"/>
      <c r="M134" s="10" t="n"/>
      <c r="N134" s="15">
        <f>IF(A134="","",IF(J134="",1,IFERROR(INDEX(Stammdaten!$B$11:$B$18,MATCH(J134,Stammdaten!$A$11:$A$18,0)),"")))</f>
        <v/>
      </c>
      <c r="O134" s="19">
        <f>IF(OR(A134="",I134="",N134="",N(N134)=0),"",I134/IF(H134="",1,H134)/IF(G134="",1,G134)/N134)</f>
        <v/>
      </c>
      <c r="P134" s="15">
        <f>IF(B134="","",IFERROR(INDEX(Positionen!$D$6:$D$55,MATCH(B134,Positionen!$A$6:$A$55,0)),""))</f>
        <v/>
      </c>
      <c r="Q134" s="20">
        <f>IF(OR(O134="",P134=""),"",O134*MAX(P134,N(L134)*IF(G134="",1,G134)))</f>
        <v/>
      </c>
      <c r="R134" s="20">
        <f>IF(Q134="","",Q134*N(K134))</f>
        <v/>
      </c>
      <c r="S134" s="14">
        <f>IF(A134="","",TRIM(IF(OR(N134="",N(N134)=0),"Kurs fehlt. ","")&amp;IF(P134="","Pos.-Nr. unbekannt. ","")&amp;IF(AND(E134&lt;&gt;"",P134&lt;&gt;""),IF(E134*IF(G134="",1,G134)&lt;MAX(P134,N(L134)*IF(G134="",1,G134)),"Menge &lt; Abnahmemenge. ",""),"")&amp;IF(AND(L134&lt;&gt;"",P134&lt;&gt;""),IF(L134*IF(G134="",1,G134)&gt;P134,"Mindestabnahme &gt; Bedarf (mit Mindestabnahme gerechnet). ",""),"")&amp;IF(COUNTIFS($A$6:$A$255,A134,$B$6:$B$255,B134)&gt;1,"Doppelte Zeile. ","")))</f>
        <v/>
      </c>
    </row>
    <row r="135">
      <c r="A135" s="10" t="n"/>
      <c r="B135" s="10" t="n"/>
      <c r="C135" s="10" t="n"/>
      <c r="D135" s="10" t="n"/>
      <c r="E135" s="16" t="n"/>
      <c r="F135" s="10" t="n"/>
      <c r="G135" s="16" t="n"/>
      <c r="H135" s="16" t="n"/>
      <c r="I135" s="17" t="n"/>
      <c r="J135" s="10" t="n"/>
      <c r="K135" s="18" t="n"/>
      <c r="L135" s="16" t="n"/>
      <c r="M135" s="10" t="n"/>
      <c r="N135" s="15">
        <f>IF(A135="","",IF(J135="",1,IFERROR(INDEX(Stammdaten!$B$11:$B$18,MATCH(J135,Stammdaten!$A$11:$A$18,0)),"")))</f>
        <v/>
      </c>
      <c r="O135" s="19">
        <f>IF(OR(A135="",I135="",N135="",N(N135)=0),"",I135/IF(H135="",1,H135)/IF(G135="",1,G135)/N135)</f>
        <v/>
      </c>
      <c r="P135" s="15">
        <f>IF(B135="","",IFERROR(INDEX(Positionen!$D$6:$D$55,MATCH(B135,Positionen!$A$6:$A$55,0)),""))</f>
        <v/>
      </c>
      <c r="Q135" s="20">
        <f>IF(OR(O135="",P135=""),"",O135*MAX(P135,N(L135)*IF(G135="",1,G135)))</f>
        <v/>
      </c>
      <c r="R135" s="20">
        <f>IF(Q135="","",Q135*N(K135))</f>
        <v/>
      </c>
      <c r="S135" s="14">
        <f>IF(A135="","",TRIM(IF(OR(N135="",N(N135)=0),"Kurs fehlt. ","")&amp;IF(P135="","Pos.-Nr. unbekannt. ","")&amp;IF(AND(E135&lt;&gt;"",P135&lt;&gt;""),IF(E135*IF(G135="",1,G135)&lt;MAX(P135,N(L135)*IF(G135="",1,G135)),"Menge &lt; Abnahmemenge. ",""),"")&amp;IF(AND(L135&lt;&gt;"",P135&lt;&gt;""),IF(L135*IF(G135="",1,G135)&gt;P135,"Mindestabnahme &gt; Bedarf (mit Mindestabnahme gerechnet). ",""),"")&amp;IF(COUNTIFS($A$6:$A$255,A135,$B$6:$B$255,B135)&gt;1,"Doppelte Zeile. ","")))</f>
        <v/>
      </c>
    </row>
    <row r="136">
      <c r="A136" s="10" t="n"/>
      <c r="B136" s="10" t="n"/>
      <c r="C136" s="10" t="n"/>
      <c r="D136" s="10" t="n"/>
      <c r="E136" s="16" t="n"/>
      <c r="F136" s="10" t="n"/>
      <c r="G136" s="16" t="n"/>
      <c r="H136" s="16" t="n"/>
      <c r="I136" s="17" t="n"/>
      <c r="J136" s="10" t="n"/>
      <c r="K136" s="18" t="n"/>
      <c r="L136" s="16" t="n"/>
      <c r="M136" s="10" t="n"/>
      <c r="N136" s="15">
        <f>IF(A136="","",IF(J136="",1,IFERROR(INDEX(Stammdaten!$B$11:$B$18,MATCH(J136,Stammdaten!$A$11:$A$18,0)),"")))</f>
        <v/>
      </c>
      <c r="O136" s="19">
        <f>IF(OR(A136="",I136="",N136="",N(N136)=0),"",I136/IF(H136="",1,H136)/IF(G136="",1,G136)/N136)</f>
        <v/>
      </c>
      <c r="P136" s="15">
        <f>IF(B136="","",IFERROR(INDEX(Positionen!$D$6:$D$55,MATCH(B136,Positionen!$A$6:$A$55,0)),""))</f>
        <v/>
      </c>
      <c r="Q136" s="20">
        <f>IF(OR(O136="",P136=""),"",O136*MAX(P136,N(L136)*IF(G136="",1,G136)))</f>
        <v/>
      </c>
      <c r="R136" s="20">
        <f>IF(Q136="","",Q136*N(K136))</f>
        <v/>
      </c>
      <c r="S136" s="14">
        <f>IF(A136="","",TRIM(IF(OR(N136="",N(N136)=0),"Kurs fehlt. ","")&amp;IF(P136="","Pos.-Nr. unbekannt. ","")&amp;IF(AND(E136&lt;&gt;"",P136&lt;&gt;""),IF(E136*IF(G136="",1,G136)&lt;MAX(P136,N(L136)*IF(G136="",1,G136)),"Menge &lt; Abnahmemenge. ",""),"")&amp;IF(AND(L136&lt;&gt;"",P136&lt;&gt;""),IF(L136*IF(G136="",1,G136)&gt;P136,"Mindestabnahme &gt; Bedarf (mit Mindestabnahme gerechnet). ",""),"")&amp;IF(COUNTIFS($A$6:$A$255,A136,$B$6:$B$255,B136)&gt;1,"Doppelte Zeile. ","")))</f>
        <v/>
      </c>
    </row>
    <row r="137">
      <c r="A137" s="10" t="n"/>
      <c r="B137" s="10" t="n"/>
      <c r="C137" s="10" t="n"/>
      <c r="D137" s="10" t="n"/>
      <c r="E137" s="16" t="n"/>
      <c r="F137" s="10" t="n"/>
      <c r="G137" s="16" t="n"/>
      <c r="H137" s="16" t="n"/>
      <c r="I137" s="17" t="n"/>
      <c r="J137" s="10" t="n"/>
      <c r="K137" s="18" t="n"/>
      <c r="L137" s="16" t="n"/>
      <c r="M137" s="10" t="n"/>
      <c r="N137" s="15">
        <f>IF(A137="","",IF(J137="",1,IFERROR(INDEX(Stammdaten!$B$11:$B$18,MATCH(J137,Stammdaten!$A$11:$A$18,0)),"")))</f>
        <v/>
      </c>
      <c r="O137" s="19">
        <f>IF(OR(A137="",I137="",N137="",N(N137)=0),"",I137/IF(H137="",1,H137)/IF(G137="",1,G137)/N137)</f>
        <v/>
      </c>
      <c r="P137" s="15">
        <f>IF(B137="","",IFERROR(INDEX(Positionen!$D$6:$D$55,MATCH(B137,Positionen!$A$6:$A$55,0)),""))</f>
        <v/>
      </c>
      <c r="Q137" s="20">
        <f>IF(OR(O137="",P137=""),"",O137*MAX(P137,N(L137)*IF(G137="",1,G137)))</f>
        <v/>
      </c>
      <c r="R137" s="20">
        <f>IF(Q137="","",Q137*N(K137))</f>
        <v/>
      </c>
      <c r="S137" s="14">
        <f>IF(A137="","",TRIM(IF(OR(N137="",N(N137)=0),"Kurs fehlt. ","")&amp;IF(P137="","Pos.-Nr. unbekannt. ","")&amp;IF(AND(E137&lt;&gt;"",P137&lt;&gt;""),IF(E137*IF(G137="",1,G137)&lt;MAX(P137,N(L137)*IF(G137="",1,G137)),"Menge &lt; Abnahmemenge. ",""),"")&amp;IF(AND(L137&lt;&gt;"",P137&lt;&gt;""),IF(L137*IF(G137="",1,G137)&gt;P137,"Mindestabnahme &gt; Bedarf (mit Mindestabnahme gerechnet). ",""),"")&amp;IF(COUNTIFS($A$6:$A$255,A137,$B$6:$B$255,B137)&gt;1,"Doppelte Zeile. ","")))</f>
        <v/>
      </c>
    </row>
    <row r="138">
      <c r="A138" s="10" t="n"/>
      <c r="B138" s="10" t="n"/>
      <c r="C138" s="10" t="n"/>
      <c r="D138" s="10" t="n"/>
      <c r="E138" s="16" t="n"/>
      <c r="F138" s="10" t="n"/>
      <c r="G138" s="16" t="n"/>
      <c r="H138" s="16" t="n"/>
      <c r="I138" s="17" t="n"/>
      <c r="J138" s="10" t="n"/>
      <c r="K138" s="18" t="n"/>
      <c r="L138" s="16" t="n"/>
      <c r="M138" s="10" t="n"/>
      <c r="N138" s="15">
        <f>IF(A138="","",IF(J138="",1,IFERROR(INDEX(Stammdaten!$B$11:$B$18,MATCH(J138,Stammdaten!$A$11:$A$18,0)),"")))</f>
        <v/>
      </c>
      <c r="O138" s="19">
        <f>IF(OR(A138="",I138="",N138="",N(N138)=0),"",I138/IF(H138="",1,H138)/IF(G138="",1,G138)/N138)</f>
        <v/>
      </c>
      <c r="P138" s="15">
        <f>IF(B138="","",IFERROR(INDEX(Positionen!$D$6:$D$55,MATCH(B138,Positionen!$A$6:$A$55,0)),""))</f>
        <v/>
      </c>
      <c r="Q138" s="20">
        <f>IF(OR(O138="",P138=""),"",O138*MAX(P138,N(L138)*IF(G138="",1,G138)))</f>
        <v/>
      </c>
      <c r="R138" s="20">
        <f>IF(Q138="","",Q138*N(K138))</f>
        <v/>
      </c>
      <c r="S138" s="14">
        <f>IF(A138="","",TRIM(IF(OR(N138="",N(N138)=0),"Kurs fehlt. ","")&amp;IF(P138="","Pos.-Nr. unbekannt. ","")&amp;IF(AND(E138&lt;&gt;"",P138&lt;&gt;""),IF(E138*IF(G138="",1,G138)&lt;MAX(P138,N(L138)*IF(G138="",1,G138)),"Menge &lt; Abnahmemenge. ",""),"")&amp;IF(AND(L138&lt;&gt;"",P138&lt;&gt;""),IF(L138*IF(G138="",1,G138)&gt;P138,"Mindestabnahme &gt; Bedarf (mit Mindestabnahme gerechnet). ",""),"")&amp;IF(COUNTIFS($A$6:$A$255,A138,$B$6:$B$255,B138)&gt;1,"Doppelte Zeile. ","")))</f>
        <v/>
      </c>
    </row>
    <row r="139">
      <c r="A139" s="10" t="n"/>
      <c r="B139" s="10" t="n"/>
      <c r="C139" s="10" t="n"/>
      <c r="D139" s="10" t="n"/>
      <c r="E139" s="16" t="n"/>
      <c r="F139" s="10" t="n"/>
      <c r="G139" s="16" t="n"/>
      <c r="H139" s="16" t="n"/>
      <c r="I139" s="17" t="n"/>
      <c r="J139" s="10" t="n"/>
      <c r="K139" s="18" t="n"/>
      <c r="L139" s="16" t="n"/>
      <c r="M139" s="10" t="n"/>
      <c r="N139" s="15">
        <f>IF(A139="","",IF(J139="",1,IFERROR(INDEX(Stammdaten!$B$11:$B$18,MATCH(J139,Stammdaten!$A$11:$A$18,0)),"")))</f>
        <v/>
      </c>
      <c r="O139" s="19">
        <f>IF(OR(A139="",I139="",N139="",N(N139)=0),"",I139/IF(H139="",1,H139)/IF(G139="",1,G139)/N139)</f>
        <v/>
      </c>
      <c r="P139" s="15">
        <f>IF(B139="","",IFERROR(INDEX(Positionen!$D$6:$D$55,MATCH(B139,Positionen!$A$6:$A$55,0)),""))</f>
        <v/>
      </c>
      <c r="Q139" s="20">
        <f>IF(OR(O139="",P139=""),"",O139*MAX(P139,N(L139)*IF(G139="",1,G139)))</f>
        <v/>
      </c>
      <c r="R139" s="20">
        <f>IF(Q139="","",Q139*N(K139))</f>
        <v/>
      </c>
      <c r="S139" s="14">
        <f>IF(A139="","",TRIM(IF(OR(N139="",N(N139)=0),"Kurs fehlt. ","")&amp;IF(P139="","Pos.-Nr. unbekannt. ","")&amp;IF(AND(E139&lt;&gt;"",P139&lt;&gt;""),IF(E139*IF(G139="",1,G139)&lt;MAX(P139,N(L139)*IF(G139="",1,G139)),"Menge &lt; Abnahmemenge. ",""),"")&amp;IF(AND(L139&lt;&gt;"",P139&lt;&gt;""),IF(L139*IF(G139="",1,G139)&gt;P139,"Mindestabnahme &gt; Bedarf (mit Mindestabnahme gerechnet). ",""),"")&amp;IF(COUNTIFS($A$6:$A$255,A139,$B$6:$B$255,B139)&gt;1,"Doppelte Zeile. ","")))</f>
        <v/>
      </c>
    </row>
    <row r="140">
      <c r="A140" s="10" t="n"/>
      <c r="B140" s="10" t="n"/>
      <c r="C140" s="10" t="n"/>
      <c r="D140" s="10" t="n"/>
      <c r="E140" s="16" t="n"/>
      <c r="F140" s="10" t="n"/>
      <c r="G140" s="16" t="n"/>
      <c r="H140" s="16" t="n"/>
      <c r="I140" s="17" t="n"/>
      <c r="J140" s="10" t="n"/>
      <c r="K140" s="18" t="n"/>
      <c r="L140" s="16" t="n"/>
      <c r="M140" s="10" t="n"/>
      <c r="N140" s="15">
        <f>IF(A140="","",IF(J140="",1,IFERROR(INDEX(Stammdaten!$B$11:$B$18,MATCH(J140,Stammdaten!$A$11:$A$18,0)),"")))</f>
        <v/>
      </c>
      <c r="O140" s="19">
        <f>IF(OR(A140="",I140="",N140="",N(N140)=0),"",I140/IF(H140="",1,H140)/IF(G140="",1,G140)/N140)</f>
        <v/>
      </c>
      <c r="P140" s="15">
        <f>IF(B140="","",IFERROR(INDEX(Positionen!$D$6:$D$55,MATCH(B140,Positionen!$A$6:$A$55,0)),""))</f>
        <v/>
      </c>
      <c r="Q140" s="20">
        <f>IF(OR(O140="",P140=""),"",O140*MAX(P140,N(L140)*IF(G140="",1,G140)))</f>
        <v/>
      </c>
      <c r="R140" s="20">
        <f>IF(Q140="","",Q140*N(K140))</f>
        <v/>
      </c>
      <c r="S140" s="14">
        <f>IF(A140="","",TRIM(IF(OR(N140="",N(N140)=0),"Kurs fehlt. ","")&amp;IF(P140="","Pos.-Nr. unbekannt. ","")&amp;IF(AND(E140&lt;&gt;"",P140&lt;&gt;""),IF(E140*IF(G140="",1,G140)&lt;MAX(P140,N(L140)*IF(G140="",1,G140)),"Menge &lt; Abnahmemenge. ",""),"")&amp;IF(AND(L140&lt;&gt;"",P140&lt;&gt;""),IF(L140*IF(G140="",1,G140)&gt;P140,"Mindestabnahme &gt; Bedarf (mit Mindestabnahme gerechnet). ",""),"")&amp;IF(COUNTIFS($A$6:$A$255,A140,$B$6:$B$255,B140)&gt;1,"Doppelte Zeile. ","")))</f>
        <v/>
      </c>
    </row>
    <row r="141">
      <c r="A141" s="10" t="n"/>
      <c r="B141" s="10" t="n"/>
      <c r="C141" s="10" t="n"/>
      <c r="D141" s="10" t="n"/>
      <c r="E141" s="16" t="n"/>
      <c r="F141" s="10" t="n"/>
      <c r="G141" s="16" t="n"/>
      <c r="H141" s="16" t="n"/>
      <c r="I141" s="17" t="n"/>
      <c r="J141" s="10" t="n"/>
      <c r="K141" s="18" t="n"/>
      <c r="L141" s="16" t="n"/>
      <c r="M141" s="10" t="n"/>
      <c r="N141" s="15">
        <f>IF(A141="","",IF(J141="",1,IFERROR(INDEX(Stammdaten!$B$11:$B$18,MATCH(J141,Stammdaten!$A$11:$A$18,0)),"")))</f>
        <v/>
      </c>
      <c r="O141" s="19">
        <f>IF(OR(A141="",I141="",N141="",N(N141)=0),"",I141/IF(H141="",1,H141)/IF(G141="",1,G141)/N141)</f>
        <v/>
      </c>
      <c r="P141" s="15">
        <f>IF(B141="","",IFERROR(INDEX(Positionen!$D$6:$D$55,MATCH(B141,Positionen!$A$6:$A$55,0)),""))</f>
        <v/>
      </c>
      <c r="Q141" s="20">
        <f>IF(OR(O141="",P141=""),"",O141*MAX(P141,N(L141)*IF(G141="",1,G141)))</f>
        <v/>
      </c>
      <c r="R141" s="20">
        <f>IF(Q141="","",Q141*N(K141))</f>
        <v/>
      </c>
      <c r="S141" s="14">
        <f>IF(A141="","",TRIM(IF(OR(N141="",N(N141)=0),"Kurs fehlt. ","")&amp;IF(P141="","Pos.-Nr. unbekannt. ","")&amp;IF(AND(E141&lt;&gt;"",P141&lt;&gt;""),IF(E141*IF(G141="",1,G141)&lt;MAX(P141,N(L141)*IF(G141="",1,G141)),"Menge &lt; Abnahmemenge. ",""),"")&amp;IF(AND(L141&lt;&gt;"",P141&lt;&gt;""),IF(L141*IF(G141="",1,G141)&gt;P141,"Mindestabnahme &gt; Bedarf (mit Mindestabnahme gerechnet). ",""),"")&amp;IF(COUNTIFS($A$6:$A$255,A141,$B$6:$B$255,B141)&gt;1,"Doppelte Zeile. ","")))</f>
        <v/>
      </c>
    </row>
    <row r="142">
      <c r="A142" s="10" t="n"/>
      <c r="B142" s="10" t="n"/>
      <c r="C142" s="10" t="n"/>
      <c r="D142" s="10" t="n"/>
      <c r="E142" s="16" t="n"/>
      <c r="F142" s="10" t="n"/>
      <c r="G142" s="16" t="n"/>
      <c r="H142" s="16" t="n"/>
      <c r="I142" s="17" t="n"/>
      <c r="J142" s="10" t="n"/>
      <c r="K142" s="18" t="n"/>
      <c r="L142" s="16" t="n"/>
      <c r="M142" s="10" t="n"/>
      <c r="N142" s="15">
        <f>IF(A142="","",IF(J142="",1,IFERROR(INDEX(Stammdaten!$B$11:$B$18,MATCH(J142,Stammdaten!$A$11:$A$18,0)),"")))</f>
        <v/>
      </c>
      <c r="O142" s="19">
        <f>IF(OR(A142="",I142="",N142="",N(N142)=0),"",I142/IF(H142="",1,H142)/IF(G142="",1,G142)/N142)</f>
        <v/>
      </c>
      <c r="P142" s="15">
        <f>IF(B142="","",IFERROR(INDEX(Positionen!$D$6:$D$55,MATCH(B142,Positionen!$A$6:$A$55,0)),""))</f>
        <v/>
      </c>
      <c r="Q142" s="20">
        <f>IF(OR(O142="",P142=""),"",O142*MAX(P142,N(L142)*IF(G142="",1,G142)))</f>
        <v/>
      </c>
      <c r="R142" s="20">
        <f>IF(Q142="","",Q142*N(K142))</f>
        <v/>
      </c>
      <c r="S142" s="14">
        <f>IF(A142="","",TRIM(IF(OR(N142="",N(N142)=0),"Kurs fehlt. ","")&amp;IF(P142="","Pos.-Nr. unbekannt. ","")&amp;IF(AND(E142&lt;&gt;"",P142&lt;&gt;""),IF(E142*IF(G142="",1,G142)&lt;MAX(P142,N(L142)*IF(G142="",1,G142)),"Menge &lt; Abnahmemenge. ",""),"")&amp;IF(AND(L142&lt;&gt;"",P142&lt;&gt;""),IF(L142*IF(G142="",1,G142)&gt;P142,"Mindestabnahme &gt; Bedarf (mit Mindestabnahme gerechnet). ",""),"")&amp;IF(COUNTIFS($A$6:$A$255,A142,$B$6:$B$255,B142)&gt;1,"Doppelte Zeile. ","")))</f>
        <v/>
      </c>
    </row>
    <row r="143">
      <c r="A143" s="10" t="n"/>
      <c r="B143" s="10" t="n"/>
      <c r="C143" s="10" t="n"/>
      <c r="D143" s="10" t="n"/>
      <c r="E143" s="16" t="n"/>
      <c r="F143" s="10" t="n"/>
      <c r="G143" s="16" t="n"/>
      <c r="H143" s="16" t="n"/>
      <c r="I143" s="17" t="n"/>
      <c r="J143" s="10" t="n"/>
      <c r="K143" s="18" t="n"/>
      <c r="L143" s="16" t="n"/>
      <c r="M143" s="10" t="n"/>
      <c r="N143" s="15">
        <f>IF(A143="","",IF(J143="",1,IFERROR(INDEX(Stammdaten!$B$11:$B$18,MATCH(J143,Stammdaten!$A$11:$A$18,0)),"")))</f>
        <v/>
      </c>
      <c r="O143" s="19">
        <f>IF(OR(A143="",I143="",N143="",N(N143)=0),"",I143/IF(H143="",1,H143)/IF(G143="",1,G143)/N143)</f>
        <v/>
      </c>
      <c r="P143" s="15">
        <f>IF(B143="","",IFERROR(INDEX(Positionen!$D$6:$D$55,MATCH(B143,Positionen!$A$6:$A$55,0)),""))</f>
        <v/>
      </c>
      <c r="Q143" s="20">
        <f>IF(OR(O143="",P143=""),"",O143*MAX(P143,N(L143)*IF(G143="",1,G143)))</f>
        <v/>
      </c>
      <c r="R143" s="20">
        <f>IF(Q143="","",Q143*N(K143))</f>
        <v/>
      </c>
      <c r="S143" s="14">
        <f>IF(A143="","",TRIM(IF(OR(N143="",N(N143)=0),"Kurs fehlt. ","")&amp;IF(P143="","Pos.-Nr. unbekannt. ","")&amp;IF(AND(E143&lt;&gt;"",P143&lt;&gt;""),IF(E143*IF(G143="",1,G143)&lt;MAX(P143,N(L143)*IF(G143="",1,G143)),"Menge &lt; Abnahmemenge. ",""),"")&amp;IF(AND(L143&lt;&gt;"",P143&lt;&gt;""),IF(L143*IF(G143="",1,G143)&gt;P143,"Mindestabnahme &gt; Bedarf (mit Mindestabnahme gerechnet). ",""),"")&amp;IF(COUNTIFS($A$6:$A$255,A143,$B$6:$B$255,B143)&gt;1,"Doppelte Zeile. ","")))</f>
        <v/>
      </c>
    </row>
    <row r="144">
      <c r="A144" s="10" t="n"/>
      <c r="B144" s="10" t="n"/>
      <c r="C144" s="10" t="n"/>
      <c r="D144" s="10" t="n"/>
      <c r="E144" s="16" t="n"/>
      <c r="F144" s="10" t="n"/>
      <c r="G144" s="16" t="n"/>
      <c r="H144" s="16" t="n"/>
      <c r="I144" s="17" t="n"/>
      <c r="J144" s="10" t="n"/>
      <c r="K144" s="18" t="n"/>
      <c r="L144" s="16" t="n"/>
      <c r="M144" s="10" t="n"/>
      <c r="N144" s="15">
        <f>IF(A144="","",IF(J144="",1,IFERROR(INDEX(Stammdaten!$B$11:$B$18,MATCH(J144,Stammdaten!$A$11:$A$18,0)),"")))</f>
        <v/>
      </c>
      <c r="O144" s="19">
        <f>IF(OR(A144="",I144="",N144="",N(N144)=0),"",I144/IF(H144="",1,H144)/IF(G144="",1,G144)/N144)</f>
        <v/>
      </c>
      <c r="P144" s="15">
        <f>IF(B144="","",IFERROR(INDEX(Positionen!$D$6:$D$55,MATCH(B144,Positionen!$A$6:$A$55,0)),""))</f>
        <v/>
      </c>
      <c r="Q144" s="20">
        <f>IF(OR(O144="",P144=""),"",O144*MAX(P144,N(L144)*IF(G144="",1,G144)))</f>
        <v/>
      </c>
      <c r="R144" s="20">
        <f>IF(Q144="","",Q144*N(K144))</f>
        <v/>
      </c>
      <c r="S144" s="14">
        <f>IF(A144="","",TRIM(IF(OR(N144="",N(N144)=0),"Kurs fehlt. ","")&amp;IF(P144="","Pos.-Nr. unbekannt. ","")&amp;IF(AND(E144&lt;&gt;"",P144&lt;&gt;""),IF(E144*IF(G144="",1,G144)&lt;MAX(P144,N(L144)*IF(G144="",1,G144)),"Menge &lt; Abnahmemenge. ",""),"")&amp;IF(AND(L144&lt;&gt;"",P144&lt;&gt;""),IF(L144*IF(G144="",1,G144)&gt;P144,"Mindestabnahme &gt; Bedarf (mit Mindestabnahme gerechnet). ",""),"")&amp;IF(COUNTIFS($A$6:$A$255,A144,$B$6:$B$255,B144)&gt;1,"Doppelte Zeile. ","")))</f>
        <v/>
      </c>
    </row>
    <row r="145">
      <c r="A145" s="10" t="n"/>
      <c r="B145" s="10" t="n"/>
      <c r="C145" s="10" t="n"/>
      <c r="D145" s="10" t="n"/>
      <c r="E145" s="16" t="n"/>
      <c r="F145" s="10" t="n"/>
      <c r="G145" s="16" t="n"/>
      <c r="H145" s="16" t="n"/>
      <c r="I145" s="17" t="n"/>
      <c r="J145" s="10" t="n"/>
      <c r="K145" s="18" t="n"/>
      <c r="L145" s="16" t="n"/>
      <c r="M145" s="10" t="n"/>
      <c r="N145" s="15">
        <f>IF(A145="","",IF(J145="",1,IFERROR(INDEX(Stammdaten!$B$11:$B$18,MATCH(J145,Stammdaten!$A$11:$A$18,0)),"")))</f>
        <v/>
      </c>
      <c r="O145" s="19">
        <f>IF(OR(A145="",I145="",N145="",N(N145)=0),"",I145/IF(H145="",1,H145)/IF(G145="",1,G145)/N145)</f>
        <v/>
      </c>
      <c r="P145" s="15">
        <f>IF(B145="","",IFERROR(INDEX(Positionen!$D$6:$D$55,MATCH(B145,Positionen!$A$6:$A$55,0)),""))</f>
        <v/>
      </c>
      <c r="Q145" s="20">
        <f>IF(OR(O145="",P145=""),"",O145*MAX(P145,N(L145)*IF(G145="",1,G145)))</f>
        <v/>
      </c>
      <c r="R145" s="20">
        <f>IF(Q145="","",Q145*N(K145))</f>
        <v/>
      </c>
      <c r="S145" s="14">
        <f>IF(A145="","",TRIM(IF(OR(N145="",N(N145)=0),"Kurs fehlt. ","")&amp;IF(P145="","Pos.-Nr. unbekannt. ","")&amp;IF(AND(E145&lt;&gt;"",P145&lt;&gt;""),IF(E145*IF(G145="",1,G145)&lt;MAX(P145,N(L145)*IF(G145="",1,G145)),"Menge &lt; Abnahmemenge. ",""),"")&amp;IF(AND(L145&lt;&gt;"",P145&lt;&gt;""),IF(L145*IF(G145="",1,G145)&gt;P145,"Mindestabnahme &gt; Bedarf (mit Mindestabnahme gerechnet). ",""),"")&amp;IF(COUNTIFS($A$6:$A$255,A145,$B$6:$B$255,B145)&gt;1,"Doppelte Zeile. ","")))</f>
        <v/>
      </c>
    </row>
    <row r="146">
      <c r="A146" s="10" t="n"/>
      <c r="B146" s="10" t="n"/>
      <c r="C146" s="10" t="n"/>
      <c r="D146" s="10" t="n"/>
      <c r="E146" s="16" t="n"/>
      <c r="F146" s="10" t="n"/>
      <c r="G146" s="16" t="n"/>
      <c r="H146" s="16" t="n"/>
      <c r="I146" s="17" t="n"/>
      <c r="J146" s="10" t="n"/>
      <c r="K146" s="18" t="n"/>
      <c r="L146" s="16" t="n"/>
      <c r="M146" s="10" t="n"/>
      <c r="N146" s="15">
        <f>IF(A146="","",IF(J146="",1,IFERROR(INDEX(Stammdaten!$B$11:$B$18,MATCH(J146,Stammdaten!$A$11:$A$18,0)),"")))</f>
        <v/>
      </c>
      <c r="O146" s="19">
        <f>IF(OR(A146="",I146="",N146="",N(N146)=0),"",I146/IF(H146="",1,H146)/IF(G146="",1,G146)/N146)</f>
        <v/>
      </c>
      <c r="P146" s="15">
        <f>IF(B146="","",IFERROR(INDEX(Positionen!$D$6:$D$55,MATCH(B146,Positionen!$A$6:$A$55,0)),""))</f>
        <v/>
      </c>
      <c r="Q146" s="20">
        <f>IF(OR(O146="",P146=""),"",O146*MAX(P146,N(L146)*IF(G146="",1,G146)))</f>
        <v/>
      </c>
      <c r="R146" s="20">
        <f>IF(Q146="","",Q146*N(K146))</f>
        <v/>
      </c>
      <c r="S146" s="14">
        <f>IF(A146="","",TRIM(IF(OR(N146="",N(N146)=0),"Kurs fehlt. ","")&amp;IF(P146="","Pos.-Nr. unbekannt. ","")&amp;IF(AND(E146&lt;&gt;"",P146&lt;&gt;""),IF(E146*IF(G146="",1,G146)&lt;MAX(P146,N(L146)*IF(G146="",1,G146)),"Menge &lt; Abnahmemenge. ",""),"")&amp;IF(AND(L146&lt;&gt;"",P146&lt;&gt;""),IF(L146*IF(G146="",1,G146)&gt;P146,"Mindestabnahme &gt; Bedarf (mit Mindestabnahme gerechnet). ",""),"")&amp;IF(COUNTIFS($A$6:$A$255,A146,$B$6:$B$255,B146)&gt;1,"Doppelte Zeile. ","")))</f>
        <v/>
      </c>
    </row>
    <row r="147">
      <c r="A147" s="10" t="n"/>
      <c r="B147" s="10" t="n"/>
      <c r="C147" s="10" t="n"/>
      <c r="D147" s="10" t="n"/>
      <c r="E147" s="16" t="n"/>
      <c r="F147" s="10" t="n"/>
      <c r="G147" s="16" t="n"/>
      <c r="H147" s="16" t="n"/>
      <c r="I147" s="17" t="n"/>
      <c r="J147" s="10" t="n"/>
      <c r="K147" s="18" t="n"/>
      <c r="L147" s="16" t="n"/>
      <c r="M147" s="10" t="n"/>
      <c r="N147" s="15">
        <f>IF(A147="","",IF(J147="",1,IFERROR(INDEX(Stammdaten!$B$11:$B$18,MATCH(J147,Stammdaten!$A$11:$A$18,0)),"")))</f>
        <v/>
      </c>
      <c r="O147" s="19">
        <f>IF(OR(A147="",I147="",N147="",N(N147)=0),"",I147/IF(H147="",1,H147)/IF(G147="",1,G147)/N147)</f>
        <v/>
      </c>
      <c r="P147" s="15">
        <f>IF(B147="","",IFERROR(INDEX(Positionen!$D$6:$D$55,MATCH(B147,Positionen!$A$6:$A$55,0)),""))</f>
        <v/>
      </c>
      <c r="Q147" s="20">
        <f>IF(OR(O147="",P147=""),"",O147*MAX(P147,N(L147)*IF(G147="",1,G147)))</f>
        <v/>
      </c>
      <c r="R147" s="20">
        <f>IF(Q147="","",Q147*N(K147))</f>
        <v/>
      </c>
      <c r="S147" s="14">
        <f>IF(A147="","",TRIM(IF(OR(N147="",N(N147)=0),"Kurs fehlt. ","")&amp;IF(P147="","Pos.-Nr. unbekannt. ","")&amp;IF(AND(E147&lt;&gt;"",P147&lt;&gt;""),IF(E147*IF(G147="",1,G147)&lt;MAX(P147,N(L147)*IF(G147="",1,G147)),"Menge &lt; Abnahmemenge. ",""),"")&amp;IF(AND(L147&lt;&gt;"",P147&lt;&gt;""),IF(L147*IF(G147="",1,G147)&gt;P147,"Mindestabnahme &gt; Bedarf (mit Mindestabnahme gerechnet). ",""),"")&amp;IF(COUNTIFS($A$6:$A$255,A147,$B$6:$B$255,B147)&gt;1,"Doppelte Zeile. ","")))</f>
        <v/>
      </c>
    </row>
    <row r="148">
      <c r="A148" s="10" t="n"/>
      <c r="B148" s="10" t="n"/>
      <c r="C148" s="10" t="n"/>
      <c r="D148" s="10" t="n"/>
      <c r="E148" s="16" t="n"/>
      <c r="F148" s="10" t="n"/>
      <c r="G148" s="16" t="n"/>
      <c r="H148" s="16" t="n"/>
      <c r="I148" s="17" t="n"/>
      <c r="J148" s="10" t="n"/>
      <c r="K148" s="18" t="n"/>
      <c r="L148" s="16" t="n"/>
      <c r="M148" s="10" t="n"/>
      <c r="N148" s="15">
        <f>IF(A148="","",IF(J148="",1,IFERROR(INDEX(Stammdaten!$B$11:$B$18,MATCH(J148,Stammdaten!$A$11:$A$18,0)),"")))</f>
        <v/>
      </c>
      <c r="O148" s="19">
        <f>IF(OR(A148="",I148="",N148="",N(N148)=0),"",I148/IF(H148="",1,H148)/IF(G148="",1,G148)/N148)</f>
        <v/>
      </c>
      <c r="P148" s="15">
        <f>IF(B148="","",IFERROR(INDEX(Positionen!$D$6:$D$55,MATCH(B148,Positionen!$A$6:$A$55,0)),""))</f>
        <v/>
      </c>
      <c r="Q148" s="20">
        <f>IF(OR(O148="",P148=""),"",O148*MAX(P148,N(L148)*IF(G148="",1,G148)))</f>
        <v/>
      </c>
      <c r="R148" s="20">
        <f>IF(Q148="","",Q148*N(K148))</f>
        <v/>
      </c>
      <c r="S148" s="14">
        <f>IF(A148="","",TRIM(IF(OR(N148="",N(N148)=0),"Kurs fehlt. ","")&amp;IF(P148="","Pos.-Nr. unbekannt. ","")&amp;IF(AND(E148&lt;&gt;"",P148&lt;&gt;""),IF(E148*IF(G148="",1,G148)&lt;MAX(P148,N(L148)*IF(G148="",1,G148)),"Menge &lt; Abnahmemenge. ",""),"")&amp;IF(AND(L148&lt;&gt;"",P148&lt;&gt;""),IF(L148*IF(G148="",1,G148)&gt;P148,"Mindestabnahme &gt; Bedarf (mit Mindestabnahme gerechnet). ",""),"")&amp;IF(COUNTIFS($A$6:$A$255,A148,$B$6:$B$255,B148)&gt;1,"Doppelte Zeile. ","")))</f>
        <v/>
      </c>
    </row>
    <row r="149">
      <c r="A149" s="10" t="n"/>
      <c r="B149" s="10" t="n"/>
      <c r="C149" s="10" t="n"/>
      <c r="D149" s="10" t="n"/>
      <c r="E149" s="16" t="n"/>
      <c r="F149" s="10" t="n"/>
      <c r="G149" s="16" t="n"/>
      <c r="H149" s="16" t="n"/>
      <c r="I149" s="17" t="n"/>
      <c r="J149" s="10" t="n"/>
      <c r="K149" s="18" t="n"/>
      <c r="L149" s="16" t="n"/>
      <c r="M149" s="10" t="n"/>
      <c r="N149" s="15">
        <f>IF(A149="","",IF(J149="",1,IFERROR(INDEX(Stammdaten!$B$11:$B$18,MATCH(J149,Stammdaten!$A$11:$A$18,0)),"")))</f>
        <v/>
      </c>
      <c r="O149" s="19">
        <f>IF(OR(A149="",I149="",N149="",N(N149)=0),"",I149/IF(H149="",1,H149)/IF(G149="",1,G149)/N149)</f>
        <v/>
      </c>
      <c r="P149" s="15">
        <f>IF(B149="","",IFERROR(INDEX(Positionen!$D$6:$D$55,MATCH(B149,Positionen!$A$6:$A$55,0)),""))</f>
        <v/>
      </c>
      <c r="Q149" s="20">
        <f>IF(OR(O149="",P149=""),"",O149*MAX(P149,N(L149)*IF(G149="",1,G149)))</f>
        <v/>
      </c>
      <c r="R149" s="20">
        <f>IF(Q149="","",Q149*N(K149))</f>
        <v/>
      </c>
      <c r="S149" s="14">
        <f>IF(A149="","",TRIM(IF(OR(N149="",N(N149)=0),"Kurs fehlt. ","")&amp;IF(P149="","Pos.-Nr. unbekannt. ","")&amp;IF(AND(E149&lt;&gt;"",P149&lt;&gt;""),IF(E149*IF(G149="",1,G149)&lt;MAX(P149,N(L149)*IF(G149="",1,G149)),"Menge &lt; Abnahmemenge. ",""),"")&amp;IF(AND(L149&lt;&gt;"",P149&lt;&gt;""),IF(L149*IF(G149="",1,G149)&gt;P149,"Mindestabnahme &gt; Bedarf (mit Mindestabnahme gerechnet). ",""),"")&amp;IF(COUNTIFS($A$6:$A$255,A149,$B$6:$B$255,B149)&gt;1,"Doppelte Zeile. ","")))</f>
        <v/>
      </c>
    </row>
    <row r="150">
      <c r="A150" s="10" t="n"/>
      <c r="B150" s="10" t="n"/>
      <c r="C150" s="10" t="n"/>
      <c r="D150" s="10" t="n"/>
      <c r="E150" s="16" t="n"/>
      <c r="F150" s="10" t="n"/>
      <c r="G150" s="16" t="n"/>
      <c r="H150" s="16" t="n"/>
      <c r="I150" s="17" t="n"/>
      <c r="J150" s="10" t="n"/>
      <c r="K150" s="18" t="n"/>
      <c r="L150" s="16" t="n"/>
      <c r="M150" s="10" t="n"/>
      <c r="N150" s="15">
        <f>IF(A150="","",IF(J150="",1,IFERROR(INDEX(Stammdaten!$B$11:$B$18,MATCH(J150,Stammdaten!$A$11:$A$18,0)),"")))</f>
        <v/>
      </c>
      <c r="O150" s="19">
        <f>IF(OR(A150="",I150="",N150="",N(N150)=0),"",I150/IF(H150="",1,H150)/IF(G150="",1,G150)/N150)</f>
        <v/>
      </c>
      <c r="P150" s="15">
        <f>IF(B150="","",IFERROR(INDEX(Positionen!$D$6:$D$55,MATCH(B150,Positionen!$A$6:$A$55,0)),""))</f>
        <v/>
      </c>
      <c r="Q150" s="20">
        <f>IF(OR(O150="",P150=""),"",O150*MAX(P150,N(L150)*IF(G150="",1,G150)))</f>
        <v/>
      </c>
      <c r="R150" s="20">
        <f>IF(Q150="","",Q150*N(K150))</f>
        <v/>
      </c>
      <c r="S150" s="14">
        <f>IF(A150="","",TRIM(IF(OR(N150="",N(N150)=0),"Kurs fehlt. ","")&amp;IF(P150="","Pos.-Nr. unbekannt. ","")&amp;IF(AND(E150&lt;&gt;"",P150&lt;&gt;""),IF(E150*IF(G150="",1,G150)&lt;MAX(P150,N(L150)*IF(G150="",1,G150)),"Menge &lt; Abnahmemenge. ",""),"")&amp;IF(AND(L150&lt;&gt;"",P150&lt;&gt;""),IF(L150*IF(G150="",1,G150)&gt;P150,"Mindestabnahme &gt; Bedarf (mit Mindestabnahme gerechnet). ",""),"")&amp;IF(COUNTIFS($A$6:$A$255,A150,$B$6:$B$255,B150)&gt;1,"Doppelte Zeile. ","")))</f>
        <v/>
      </c>
    </row>
    <row r="151">
      <c r="A151" s="10" t="n"/>
      <c r="B151" s="10" t="n"/>
      <c r="C151" s="10" t="n"/>
      <c r="D151" s="10" t="n"/>
      <c r="E151" s="16" t="n"/>
      <c r="F151" s="10" t="n"/>
      <c r="G151" s="16" t="n"/>
      <c r="H151" s="16" t="n"/>
      <c r="I151" s="17" t="n"/>
      <c r="J151" s="10" t="n"/>
      <c r="K151" s="18" t="n"/>
      <c r="L151" s="16" t="n"/>
      <c r="M151" s="10" t="n"/>
      <c r="N151" s="15">
        <f>IF(A151="","",IF(J151="",1,IFERROR(INDEX(Stammdaten!$B$11:$B$18,MATCH(J151,Stammdaten!$A$11:$A$18,0)),"")))</f>
        <v/>
      </c>
      <c r="O151" s="19">
        <f>IF(OR(A151="",I151="",N151="",N(N151)=0),"",I151/IF(H151="",1,H151)/IF(G151="",1,G151)/N151)</f>
        <v/>
      </c>
      <c r="P151" s="15">
        <f>IF(B151="","",IFERROR(INDEX(Positionen!$D$6:$D$55,MATCH(B151,Positionen!$A$6:$A$55,0)),""))</f>
        <v/>
      </c>
      <c r="Q151" s="20">
        <f>IF(OR(O151="",P151=""),"",O151*MAX(P151,N(L151)*IF(G151="",1,G151)))</f>
        <v/>
      </c>
      <c r="R151" s="20">
        <f>IF(Q151="","",Q151*N(K151))</f>
        <v/>
      </c>
      <c r="S151" s="14">
        <f>IF(A151="","",TRIM(IF(OR(N151="",N(N151)=0),"Kurs fehlt. ","")&amp;IF(P151="","Pos.-Nr. unbekannt. ","")&amp;IF(AND(E151&lt;&gt;"",P151&lt;&gt;""),IF(E151*IF(G151="",1,G151)&lt;MAX(P151,N(L151)*IF(G151="",1,G151)),"Menge &lt; Abnahmemenge. ",""),"")&amp;IF(AND(L151&lt;&gt;"",P151&lt;&gt;""),IF(L151*IF(G151="",1,G151)&gt;P151,"Mindestabnahme &gt; Bedarf (mit Mindestabnahme gerechnet). ",""),"")&amp;IF(COUNTIFS($A$6:$A$255,A151,$B$6:$B$255,B151)&gt;1,"Doppelte Zeile. ","")))</f>
        <v/>
      </c>
    </row>
    <row r="152">
      <c r="A152" s="10" t="n"/>
      <c r="B152" s="10" t="n"/>
      <c r="C152" s="10" t="n"/>
      <c r="D152" s="10" t="n"/>
      <c r="E152" s="16" t="n"/>
      <c r="F152" s="10" t="n"/>
      <c r="G152" s="16" t="n"/>
      <c r="H152" s="16" t="n"/>
      <c r="I152" s="17" t="n"/>
      <c r="J152" s="10" t="n"/>
      <c r="K152" s="18" t="n"/>
      <c r="L152" s="16" t="n"/>
      <c r="M152" s="10" t="n"/>
      <c r="N152" s="15">
        <f>IF(A152="","",IF(J152="",1,IFERROR(INDEX(Stammdaten!$B$11:$B$18,MATCH(J152,Stammdaten!$A$11:$A$18,0)),"")))</f>
        <v/>
      </c>
      <c r="O152" s="19">
        <f>IF(OR(A152="",I152="",N152="",N(N152)=0),"",I152/IF(H152="",1,H152)/IF(G152="",1,G152)/N152)</f>
        <v/>
      </c>
      <c r="P152" s="15">
        <f>IF(B152="","",IFERROR(INDEX(Positionen!$D$6:$D$55,MATCH(B152,Positionen!$A$6:$A$55,0)),""))</f>
        <v/>
      </c>
      <c r="Q152" s="20">
        <f>IF(OR(O152="",P152=""),"",O152*MAX(P152,N(L152)*IF(G152="",1,G152)))</f>
        <v/>
      </c>
      <c r="R152" s="20">
        <f>IF(Q152="","",Q152*N(K152))</f>
        <v/>
      </c>
      <c r="S152" s="14">
        <f>IF(A152="","",TRIM(IF(OR(N152="",N(N152)=0),"Kurs fehlt. ","")&amp;IF(P152="","Pos.-Nr. unbekannt. ","")&amp;IF(AND(E152&lt;&gt;"",P152&lt;&gt;""),IF(E152*IF(G152="",1,G152)&lt;MAX(P152,N(L152)*IF(G152="",1,G152)),"Menge &lt; Abnahmemenge. ",""),"")&amp;IF(AND(L152&lt;&gt;"",P152&lt;&gt;""),IF(L152*IF(G152="",1,G152)&gt;P152,"Mindestabnahme &gt; Bedarf (mit Mindestabnahme gerechnet). ",""),"")&amp;IF(COUNTIFS($A$6:$A$255,A152,$B$6:$B$255,B152)&gt;1,"Doppelte Zeile. ","")))</f>
        <v/>
      </c>
    </row>
    <row r="153">
      <c r="A153" s="10" t="n"/>
      <c r="B153" s="10" t="n"/>
      <c r="C153" s="10" t="n"/>
      <c r="D153" s="10" t="n"/>
      <c r="E153" s="16" t="n"/>
      <c r="F153" s="10" t="n"/>
      <c r="G153" s="16" t="n"/>
      <c r="H153" s="16" t="n"/>
      <c r="I153" s="17" t="n"/>
      <c r="J153" s="10" t="n"/>
      <c r="K153" s="18" t="n"/>
      <c r="L153" s="16" t="n"/>
      <c r="M153" s="10" t="n"/>
      <c r="N153" s="15">
        <f>IF(A153="","",IF(J153="",1,IFERROR(INDEX(Stammdaten!$B$11:$B$18,MATCH(J153,Stammdaten!$A$11:$A$18,0)),"")))</f>
        <v/>
      </c>
      <c r="O153" s="19">
        <f>IF(OR(A153="",I153="",N153="",N(N153)=0),"",I153/IF(H153="",1,H153)/IF(G153="",1,G153)/N153)</f>
        <v/>
      </c>
      <c r="P153" s="15">
        <f>IF(B153="","",IFERROR(INDEX(Positionen!$D$6:$D$55,MATCH(B153,Positionen!$A$6:$A$55,0)),""))</f>
        <v/>
      </c>
      <c r="Q153" s="20">
        <f>IF(OR(O153="",P153=""),"",O153*MAX(P153,N(L153)*IF(G153="",1,G153)))</f>
        <v/>
      </c>
      <c r="R153" s="20">
        <f>IF(Q153="","",Q153*N(K153))</f>
        <v/>
      </c>
      <c r="S153" s="14">
        <f>IF(A153="","",TRIM(IF(OR(N153="",N(N153)=0),"Kurs fehlt. ","")&amp;IF(P153="","Pos.-Nr. unbekannt. ","")&amp;IF(AND(E153&lt;&gt;"",P153&lt;&gt;""),IF(E153*IF(G153="",1,G153)&lt;MAX(P153,N(L153)*IF(G153="",1,G153)),"Menge &lt; Abnahmemenge. ",""),"")&amp;IF(AND(L153&lt;&gt;"",P153&lt;&gt;""),IF(L153*IF(G153="",1,G153)&gt;P153,"Mindestabnahme &gt; Bedarf (mit Mindestabnahme gerechnet). ",""),"")&amp;IF(COUNTIFS($A$6:$A$255,A153,$B$6:$B$255,B153)&gt;1,"Doppelte Zeile. ","")))</f>
        <v/>
      </c>
    </row>
    <row r="154">
      <c r="A154" s="10" t="n"/>
      <c r="B154" s="10" t="n"/>
      <c r="C154" s="10" t="n"/>
      <c r="D154" s="10" t="n"/>
      <c r="E154" s="16" t="n"/>
      <c r="F154" s="10" t="n"/>
      <c r="G154" s="16" t="n"/>
      <c r="H154" s="16" t="n"/>
      <c r="I154" s="17" t="n"/>
      <c r="J154" s="10" t="n"/>
      <c r="K154" s="18" t="n"/>
      <c r="L154" s="16" t="n"/>
      <c r="M154" s="10" t="n"/>
      <c r="N154" s="15">
        <f>IF(A154="","",IF(J154="",1,IFERROR(INDEX(Stammdaten!$B$11:$B$18,MATCH(J154,Stammdaten!$A$11:$A$18,0)),"")))</f>
        <v/>
      </c>
      <c r="O154" s="19">
        <f>IF(OR(A154="",I154="",N154="",N(N154)=0),"",I154/IF(H154="",1,H154)/IF(G154="",1,G154)/N154)</f>
        <v/>
      </c>
      <c r="P154" s="15">
        <f>IF(B154="","",IFERROR(INDEX(Positionen!$D$6:$D$55,MATCH(B154,Positionen!$A$6:$A$55,0)),""))</f>
        <v/>
      </c>
      <c r="Q154" s="20">
        <f>IF(OR(O154="",P154=""),"",O154*MAX(P154,N(L154)*IF(G154="",1,G154)))</f>
        <v/>
      </c>
      <c r="R154" s="20">
        <f>IF(Q154="","",Q154*N(K154))</f>
        <v/>
      </c>
      <c r="S154" s="14">
        <f>IF(A154="","",TRIM(IF(OR(N154="",N(N154)=0),"Kurs fehlt. ","")&amp;IF(P154="","Pos.-Nr. unbekannt. ","")&amp;IF(AND(E154&lt;&gt;"",P154&lt;&gt;""),IF(E154*IF(G154="",1,G154)&lt;MAX(P154,N(L154)*IF(G154="",1,G154)),"Menge &lt; Abnahmemenge. ",""),"")&amp;IF(AND(L154&lt;&gt;"",P154&lt;&gt;""),IF(L154*IF(G154="",1,G154)&gt;P154,"Mindestabnahme &gt; Bedarf (mit Mindestabnahme gerechnet). ",""),"")&amp;IF(COUNTIFS($A$6:$A$255,A154,$B$6:$B$255,B154)&gt;1,"Doppelte Zeile. ","")))</f>
        <v/>
      </c>
    </row>
    <row r="155">
      <c r="A155" s="10" t="n"/>
      <c r="B155" s="10" t="n"/>
      <c r="C155" s="10" t="n"/>
      <c r="D155" s="10" t="n"/>
      <c r="E155" s="16" t="n"/>
      <c r="F155" s="10" t="n"/>
      <c r="G155" s="16" t="n"/>
      <c r="H155" s="16" t="n"/>
      <c r="I155" s="17" t="n"/>
      <c r="J155" s="10" t="n"/>
      <c r="K155" s="18" t="n"/>
      <c r="L155" s="16" t="n"/>
      <c r="M155" s="10" t="n"/>
      <c r="N155" s="15">
        <f>IF(A155="","",IF(J155="",1,IFERROR(INDEX(Stammdaten!$B$11:$B$18,MATCH(J155,Stammdaten!$A$11:$A$18,0)),"")))</f>
        <v/>
      </c>
      <c r="O155" s="19">
        <f>IF(OR(A155="",I155="",N155="",N(N155)=0),"",I155/IF(H155="",1,H155)/IF(G155="",1,G155)/N155)</f>
        <v/>
      </c>
      <c r="P155" s="15">
        <f>IF(B155="","",IFERROR(INDEX(Positionen!$D$6:$D$55,MATCH(B155,Positionen!$A$6:$A$55,0)),""))</f>
        <v/>
      </c>
      <c r="Q155" s="20">
        <f>IF(OR(O155="",P155=""),"",O155*MAX(P155,N(L155)*IF(G155="",1,G155)))</f>
        <v/>
      </c>
      <c r="R155" s="20">
        <f>IF(Q155="","",Q155*N(K155))</f>
        <v/>
      </c>
      <c r="S155" s="14">
        <f>IF(A155="","",TRIM(IF(OR(N155="",N(N155)=0),"Kurs fehlt. ","")&amp;IF(P155="","Pos.-Nr. unbekannt. ","")&amp;IF(AND(E155&lt;&gt;"",P155&lt;&gt;""),IF(E155*IF(G155="",1,G155)&lt;MAX(P155,N(L155)*IF(G155="",1,G155)),"Menge &lt; Abnahmemenge. ",""),"")&amp;IF(AND(L155&lt;&gt;"",P155&lt;&gt;""),IF(L155*IF(G155="",1,G155)&gt;P155,"Mindestabnahme &gt; Bedarf (mit Mindestabnahme gerechnet). ",""),"")&amp;IF(COUNTIFS($A$6:$A$255,A155,$B$6:$B$255,B155)&gt;1,"Doppelte Zeile. ","")))</f>
        <v/>
      </c>
    </row>
    <row r="156">
      <c r="A156" s="10" t="n"/>
      <c r="B156" s="10" t="n"/>
      <c r="C156" s="10" t="n"/>
      <c r="D156" s="10" t="n"/>
      <c r="E156" s="16" t="n"/>
      <c r="F156" s="10" t="n"/>
      <c r="G156" s="16" t="n"/>
      <c r="H156" s="16" t="n"/>
      <c r="I156" s="17" t="n"/>
      <c r="J156" s="10" t="n"/>
      <c r="K156" s="18" t="n"/>
      <c r="L156" s="16" t="n"/>
      <c r="M156" s="10" t="n"/>
      <c r="N156" s="15">
        <f>IF(A156="","",IF(J156="",1,IFERROR(INDEX(Stammdaten!$B$11:$B$18,MATCH(J156,Stammdaten!$A$11:$A$18,0)),"")))</f>
        <v/>
      </c>
      <c r="O156" s="19">
        <f>IF(OR(A156="",I156="",N156="",N(N156)=0),"",I156/IF(H156="",1,H156)/IF(G156="",1,G156)/N156)</f>
        <v/>
      </c>
      <c r="P156" s="15">
        <f>IF(B156="","",IFERROR(INDEX(Positionen!$D$6:$D$55,MATCH(B156,Positionen!$A$6:$A$55,0)),""))</f>
        <v/>
      </c>
      <c r="Q156" s="20">
        <f>IF(OR(O156="",P156=""),"",O156*MAX(P156,N(L156)*IF(G156="",1,G156)))</f>
        <v/>
      </c>
      <c r="R156" s="20">
        <f>IF(Q156="","",Q156*N(K156))</f>
        <v/>
      </c>
      <c r="S156" s="14">
        <f>IF(A156="","",TRIM(IF(OR(N156="",N(N156)=0),"Kurs fehlt. ","")&amp;IF(P156="","Pos.-Nr. unbekannt. ","")&amp;IF(AND(E156&lt;&gt;"",P156&lt;&gt;""),IF(E156*IF(G156="",1,G156)&lt;MAX(P156,N(L156)*IF(G156="",1,G156)),"Menge &lt; Abnahmemenge. ",""),"")&amp;IF(AND(L156&lt;&gt;"",P156&lt;&gt;""),IF(L156*IF(G156="",1,G156)&gt;P156,"Mindestabnahme &gt; Bedarf (mit Mindestabnahme gerechnet). ",""),"")&amp;IF(COUNTIFS($A$6:$A$255,A156,$B$6:$B$255,B156)&gt;1,"Doppelte Zeile. ","")))</f>
        <v/>
      </c>
    </row>
    <row r="157">
      <c r="A157" s="10" t="n"/>
      <c r="B157" s="10" t="n"/>
      <c r="C157" s="10" t="n"/>
      <c r="D157" s="10" t="n"/>
      <c r="E157" s="16" t="n"/>
      <c r="F157" s="10" t="n"/>
      <c r="G157" s="16" t="n"/>
      <c r="H157" s="16" t="n"/>
      <c r="I157" s="17" t="n"/>
      <c r="J157" s="10" t="n"/>
      <c r="K157" s="18" t="n"/>
      <c r="L157" s="16" t="n"/>
      <c r="M157" s="10" t="n"/>
      <c r="N157" s="15">
        <f>IF(A157="","",IF(J157="",1,IFERROR(INDEX(Stammdaten!$B$11:$B$18,MATCH(J157,Stammdaten!$A$11:$A$18,0)),"")))</f>
        <v/>
      </c>
      <c r="O157" s="19">
        <f>IF(OR(A157="",I157="",N157="",N(N157)=0),"",I157/IF(H157="",1,H157)/IF(G157="",1,G157)/N157)</f>
        <v/>
      </c>
      <c r="P157" s="15">
        <f>IF(B157="","",IFERROR(INDEX(Positionen!$D$6:$D$55,MATCH(B157,Positionen!$A$6:$A$55,0)),""))</f>
        <v/>
      </c>
      <c r="Q157" s="20">
        <f>IF(OR(O157="",P157=""),"",O157*MAX(P157,N(L157)*IF(G157="",1,G157)))</f>
        <v/>
      </c>
      <c r="R157" s="20">
        <f>IF(Q157="","",Q157*N(K157))</f>
        <v/>
      </c>
      <c r="S157" s="14">
        <f>IF(A157="","",TRIM(IF(OR(N157="",N(N157)=0),"Kurs fehlt. ","")&amp;IF(P157="","Pos.-Nr. unbekannt. ","")&amp;IF(AND(E157&lt;&gt;"",P157&lt;&gt;""),IF(E157*IF(G157="",1,G157)&lt;MAX(P157,N(L157)*IF(G157="",1,G157)),"Menge &lt; Abnahmemenge. ",""),"")&amp;IF(AND(L157&lt;&gt;"",P157&lt;&gt;""),IF(L157*IF(G157="",1,G157)&gt;P157,"Mindestabnahme &gt; Bedarf (mit Mindestabnahme gerechnet). ",""),"")&amp;IF(COUNTIFS($A$6:$A$255,A157,$B$6:$B$255,B157)&gt;1,"Doppelte Zeile. ","")))</f>
        <v/>
      </c>
    </row>
    <row r="158">
      <c r="A158" s="10" t="n"/>
      <c r="B158" s="10" t="n"/>
      <c r="C158" s="10" t="n"/>
      <c r="D158" s="10" t="n"/>
      <c r="E158" s="16" t="n"/>
      <c r="F158" s="10" t="n"/>
      <c r="G158" s="16" t="n"/>
      <c r="H158" s="16" t="n"/>
      <c r="I158" s="17" t="n"/>
      <c r="J158" s="10" t="n"/>
      <c r="K158" s="18" t="n"/>
      <c r="L158" s="16" t="n"/>
      <c r="M158" s="10" t="n"/>
      <c r="N158" s="15">
        <f>IF(A158="","",IF(J158="",1,IFERROR(INDEX(Stammdaten!$B$11:$B$18,MATCH(J158,Stammdaten!$A$11:$A$18,0)),"")))</f>
        <v/>
      </c>
      <c r="O158" s="19">
        <f>IF(OR(A158="",I158="",N158="",N(N158)=0),"",I158/IF(H158="",1,H158)/IF(G158="",1,G158)/N158)</f>
        <v/>
      </c>
      <c r="P158" s="15">
        <f>IF(B158="","",IFERROR(INDEX(Positionen!$D$6:$D$55,MATCH(B158,Positionen!$A$6:$A$55,0)),""))</f>
        <v/>
      </c>
      <c r="Q158" s="20">
        <f>IF(OR(O158="",P158=""),"",O158*MAX(P158,N(L158)*IF(G158="",1,G158)))</f>
        <v/>
      </c>
      <c r="R158" s="20">
        <f>IF(Q158="","",Q158*N(K158))</f>
        <v/>
      </c>
      <c r="S158" s="14">
        <f>IF(A158="","",TRIM(IF(OR(N158="",N(N158)=0),"Kurs fehlt. ","")&amp;IF(P158="","Pos.-Nr. unbekannt. ","")&amp;IF(AND(E158&lt;&gt;"",P158&lt;&gt;""),IF(E158*IF(G158="",1,G158)&lt;MAX(P158,N(L158)*IF(G158="",1,G158)),"Menge &lt; Abnahmemenge. ",""),"")&amp;IF(AND(L158&lt;&gt;"",P158&lt;&gt;""),IF(L158*IF(G158="",1,G158)&gt;P158,"Mindestabnahme &gt; Bedarf (mit Mindestabnahme gerechnet). ",""),"")&amp;IF(COUNTIFS($A$6:$A$255,A158,$B$6:$B$255,B158)&gt;1,"Doppelte Zeile. ","")))</f>
        <v/>
      </c>
    </row>
    <row r="159">
      <c r="A159" s="10" t="n"/>
      <c r="B159" s="10" t="n"/>
      <c r="C159" s="10" t="n"/>
      <c r="D159" s="10" t="n"/>
      <c r="E159" s="16" t="n"/>
      <c r="F159" s="10" t="n"/>
      <c r="G159" s="16" t="n"/>
      <c r="H159" s="16" t="n"/>
      <c r="I159" s="17" t="n"/>
      <c r="J159" s="10" t="n"/>
      <c r="K159" s="18" t="n"/>
      <c r="L159" s="16" t="n"/>
      <c r="M159" s="10" t="n"/>
      <c r="N159" s="15">
        <f>IF(A159="","",IF(J159="",1,IFERROR(INDEX(Stammdaten!$B$11:$B$18,MATCH(J159,Stammdaten!$A$11:$A$18,0)),"")))</f>
        <v/>
      </c>
      <c r="O159" s="19">
        <f>IF(OR(A159="",I159="",N159="",N(N159)=0),"",I159/IF(H159="",1,H159)/IF(G159="",1,G159)/N159)</f>
        <v/>
      </c>
      <c r="P159" s="15">
        <f>IF(B159="","",IFERROR(INDEX(Positionen!$D$6:$D$55,MATCH(B159,Positionen!$A$6:$A$55,0)),""))</f>
        <v/>
      </c>
      <c r="Q159" s="20">
        <f>IF(OR(O159="",P159=""),"",O159*MAX(P159,N(L159)*IF(G159="",1,G159)))</f>
        <v/>
      </c>
      <c r="R159" s="20">
        <f>IF(Q159="","",Q159*N(K159))</f>
        <v/>
      </c>
      <c r="S159" s="14">
        <f>IF(A159="","",TRIM(IF(OR(N159="",N(N159)=0),"Kurs fehlt. ","")&amp;IF(P159="","Pos.-Nr. unbekannt. ","")&amp;IF(AND(E159&lt;&gt;"",P159&lt;&gt;""),IF(E159*IF(G159="",1,G159)&lt;MAX(P159,N(L159)*IF(G159="",1,G159)),"Menge &lt; Abnahmemenge. ",""),"")&amp;IF(AND(L159&lt;&gt;"",P159&lt;&gt;""),IF(L159*IF(G159="",1,G159)&gt;P159,"Mindestabnahme &gt; Bedarf (mit Mindestabnahme gerechnet). ",""),"")&amp;IF(COUNTIFS($A$6:$A$255,A159,$B$6:$B$255,B159)&gt;1,"Doppelte Zeile. ","")))</f>
        <v/>
      </c>
    </row>
    <row r="160">
      <c r="A160" s="10" t="n"/>
      <c r="B160" s="10" t="n"/>
      <c r="C160" s="10" t="n"/>
      <c r="D160" s="10" t="n"/>
      <c r="E160" s="16" t="n"/>
      <c r="F160" s="10" t="n"/>
      <c r="G160" s="16" t="n"/>
      <c r="H160" s="16" t="n"/>
      <c r="I160" s="17" t="n"/>
      <c r="J160" s="10" t="n"/>
      <c r="K160" s="18" t="n"/>
      <c r="L160" s="16" t="n"/>
      <c r="M160" s="10" t="n"/>
      <c r="N160" s="15">
        <f>IF(A160="","",IF(J160="",1,IFERROR(INDEX(Stammdaten!$B$11:$B$18,MATCH(J160,Stammdaten!$A$11:$A$18,0)),"")))</f>
        <v/>
      </c>
      <c r="O160" s="19">
        <f>IF(OR(A160="",I160="",N160="",N(N160)=0),"",I160/IF(H160="",1,H160)/IF(G160="",1,G160)/N160)</f>
        <v/>
      </c>
      <c r="P160" s="15">
        <f>IF(B160="","",IFERROR(INDEX(Positionen!$D$6:$D$55,MATCH(B160,Positionen!$A$6:$A$55,0)),""))</f>
        <v/>
      </c>
      <c r="Q160" s="20">
        <f>IF(OR(O160="",P160=""),"",O160*MAX(P160,N(L160)*IF(G160="",1,G160)))</f>
        <v/>
      </c>
      <c r="R160" s="20">
        <f>IF(Q160="","",Q160*N(K160))</f>
        <v/>
      </c>
      <c r="S160" s="14">
        <f>IF(A160="","",TRIM(IF(OR(N160="",N(N160)=0),"Kurs fehlt. ","")&amp;IF(P160="","Pos.-Nr. unbekannt. ","")&amp;IF(AND(E160&lt;&gt;"",P160&lt;&gt;""),IF(E160*IF(G160="",1,G160)&lt;MAX(P160,N(L160)*IF(G160="",1,G160)),"Menge &lt; Abnahmemenge. ",""),"")&amp;IF(AND(L160&lt;&gt;"",P160&lt;&gt;""),IF(L160*IF(G160="",1,G160)&gt;P160,"Mindestabnahme &gt; Bedarf (mit Mindestabnahme gerechnet). ",""),"")&amp;IF(COUNTIFS($A$6:$A$255,A160,$B$6:$B$255,B160)&gt;1,"Doppelte Zeile. ","")))</f>
        <v/>
      </c>
    </row>
    <row r="161">
      <c r="A161" s="10" t="n"/>
      <c r="B161" s="10" t="n"/>
      <c r="C161" s="10" t="n"/>
      <c r="D161" s="10" t="n"/>
      <c r="E161" s="16" t="n"/>
      <c r="F161" s="10" t="n"/>
      <c r="G161" s="16" t="n"/>
      <c r="H161" s="16" t="n"/>
      <c r="I161" s="17" t="n"/>
      <c r="J161" s="10" t="n"/>
      <c r="K161" s="18" t="n"/>
      <c r="L161" s="16" t="n"/>
      <c r="M161" s="10" t="n"/>
      <c r="N161" s="15">
        <f>IF(A161="","",IF(J161="",1,IFERROR(INDEX(Stammdaten!$B$11:$B$18,MATCH(J161,Stammdaten!$A$11:$A$18,0)),"")))</f>
        <v/>
      </c>
      <c r="O161" s="19">
        <f>IF(OR(A161="",I161="",N161="",N(N161)=0),"",I161/IF(H161="",1,H161)/IF(G161="",1,G161)/N161)</f>
        <v/>
      </c>
      <c r="P161" s="15">
        <f>IF(B161="","",IFERROR(INDEX(Positionen!$D$6:$D$55,MATCH(B161,Positionen!$A$6:$A$55,0)),""))</f>
        <v/>
      </c>
      <c r="Q161" s="20">
        <f>IF(OR(O161="",P161=""),"",O161*MAX(P161,N(L161)*IF(G161="",1,G161)))</f>
        <v/>
      </c>
      <c r="R161" s="20">
        <f>IF(Q161="","",Q161*N(K161))</f>
        <v/>
      </c>
      <c r="S161" s="14">
        <f>IF(A161="","",TRIM(IF(OR(N161="",N(N161)=0),"Kurs fehlt. ","")&amp;IF(P161="","Pos.-Nr. unbekannt. ","")&amp;IF(AND(E161&lt;&gt;"",P161&lt;&gt;""),IF(E161*IF(G161="",1,G161)&lt;MAX(P161,N(L161)*IF(G161="",1,G161)),"Menge &lt; Abnahmemenge. ",""),"")&amp;IF(AND(L161&lt;&gt;"",P161&lt;&gt;""),IF(L161*IF(G161="",1,G161)&gt;P161,"Mindestabnahme &gt; Bedarf (mit Mindestabnahme gerechnet). ",""),"")&amp;IF(COUNTIFS($A$6:$A$255,A161,$B$6:$B$255,B161)&gt;1,"Doppelte Zeile. ","")))</f>
        <v/>
      </c>
    </row>
    <row r="162">
      <c r="A162" s="10" t="n"/>
      <c r="B162" s="10" t="n"/>
      <c r="C162" s="10" t="n"/>
      <c r="D162" s="10" t="n"/>
      <c r="E162" s="16" t="n"/>
      <c r="F162" s="10" t="n"/>
      <c r="G162" s="16" t="n"/>
      <c r="H162" s="16" t="n"/>
      <c r="I162" s="17" t="n"/>
      <c r="J162" s="10" t="n"/>
      <c r="K162" s="18" t="n"/>
      <c r="L162" s="16" t="n"/>
      <c r="M162" s="10" t="n"/>
      <c r="N162" s="15">
        <f>IF(A162="","",IF(J162="",1,IFERROR(INDEX(Stammdaten!$B$11:$B$18,MATCH(J162,Stammdaten!$A$11:$A$18,0)),"")))</f>
        <v/>
      </c>
      <c r="O162" s="19">
        <f>IF(OR(A162="",I162="",N162="",N(N162)=0),"",I162/IF(H162="",1,H162)/IF(G162="",1,G162)/N162)</f>
        <v/>
      </c>
      <c r="P162" s="15">
        <f>IF(B162="","",IFERROR(INDEX(Positionen!$D$6:$D$55,MATCH(B162,Positionen!$A$6:$A$55,0)),""))</f>
        <v/>
      </c>
      <c r="Q162" s="20">
        <f>IF(OR(O162="",P162=""),"",O162*MAX(P162,N(L162)*IF(G162="",1,G162)))</f>
        <v/>
      </c>
      <c r="R162" s="20">
        <f>IF(Q162="","",Q162*N(K162))</f>
        <v/>
      </c>
      <c r="S162" s="14">
        <f>IF(A162="","",TRIM(IF(OR(N162="",N(N162)=0),"Kurs fehlt. ","")&amp;IF(P162="","Pos.-Nr. unbekannt. ","")&amp;IF(AND(E162&lt;&gt;"",P162&lt;&gt;""),IF(E162*IF(G162="",1,G162)&lt;MAX(P162,N(L162)*IF(G162="",1,G162)),"Menge &lt; Abnahmemenge. ",""),"")&amp;IF(AND(L162&lt;&gt;"",P162&lt;&gt;""),IF(L162*IF(G162="",1,G162)&gt;P162,"Mindestabnahme &gt; Bedarf (mit Mindestabnahme gerechnet). ",""),"")&amp;IF(COUNTIFS($A$6:$A$255,A162,$B$6:$B$255,B162)&gt;1,"Doppelte Zeile. ","")))</f>
        <v/>
      </c>
    </row>
    <row r="163">
      <c r="A163" s="10" t="n"/>
      <c r="B163" s="10" t="n"/>
      <c r="C163" s="10" t="n"/>
      <c r="D163" s="10" t="n"/>
      <c r="E163" s="16" t="n"/>
      <c r="F163" s="10" t="n"/>
      <c r="G163" s="16" t="n"/>
      <c r="H163" s="16" t="n"/>
      <c r="I163" s="17" t="n"/>
      <c r="J163" s="10" t="n"/>
      <c r="K163" s="18" t="n"/>
      <c r="L163" s="16" t="n"/>
      <c r="M163" s="10" t="n"/>
      <c r="N163" s="15">
        <f>IF(A163="","",IF(J163="",1,IFERROR(INDEX(Stammdaten!$B$11:$B$18,MATCH(J163,Stammdaten!$A$11:$A$18,0)),"")))</f>
        <v/>
      </c>
      <c r="O163" s="19">
        <f>IF(OR(A163="",I163="",N163="",N(N163)=0),"",I163/IF(H163="",1,H163)/IF(G163="",1,G163)/N163)</f>
        <v/>
      </c>
      <c r="P163" s="15">
        <f>IF(B163="","",IFERROR(INDEX(Positionen!$D$6:$D$55,MATCH(B163,Positionen!$A$6:$A$55,0)),""))</f>
        <v/>
      </c>
      <c r="Q163" s="20">
        <f>IF(OR(O163="",P163=""),"",O163*MAX(P163,N(L163)*IF(G163="",1,G163)))</f>
        <v/>
      </c>
      <c r="R163" s="20">
        <f>IF(Q163="","",Q163*N(K163))</f>
        <v/>
      </c>
      <c r="S163" s="14">
        <f>IF(A163="","",TRIM(IF(OR(N163="",N(N163)=0),"Kurs fehlt. ","")&amp;IF(P163="","Pos.-Nr. unbekannt. ","")&amp;IF(AND(E163&lt;&gt;"",P163&lt;&gt;""),IF(E163*IF(G163="",1,G163)&lt;MAX(P163,N(L163)*IF(G163="",1,G163)),"Menge &lt; Abnahmemenge. ",""),"")&amp;IF(AND(L163&lt;&gt;"",P163&lt;&gt;""),IF(L163*IF(G163="",1,G163)&gt;P163,"Mindestabnahme &gt; Bedarf (mit Mindestabnahme gerechnet). ",""),"")&amp;IF(COUNTIFS($A$6:$A$255,A163,$B$6:$B$255,B163)&gt;1,"Doppelte Zeile. ","")))</f>
        <v/>
      </c>
    </row>
    <row r="164">
      <c r="A164" s="10" t="n"/>
      <c r="B164" s="10" t="n"/>
      <c r="C164" s="10" t="n"/>
      <c r="D164" s="10" t="n"/>
      <c r="E164" s="16" t="n"/>
      <c r="F164" s="10" t="n"/>
      <c r="G164" s="16" t="n"/>
      <c r="H164" s="16" t="n"/>
      <c r="I164" s="17" t="n"/>
      <c r="J164" s="10" t="n"/>
      <c r="K164" s="18" t="n"/>
      <c r="L164" s="16" t="n"/>
      <c r="M164" s="10" t="n"/>
      <c r="N164" s="15">
        <f>IF(A164="","",IF(J164="",1,IFERROR(INDEX(Stammdaten!$B$11:$B$18,MATCH(J164,Stammdaten!$A$11:$A$18,0)),"")))</f>
        <v/>
      </c>
      <c r="O164" s="19">
        <f>IF(OR(A164="",I164="",N164="",N(N164)=0),"",I164/IF(H164="",1,H164)/IF(G164="",1,G164)/N164)</f>
        <v/>
      </c>
      <c r="P164" s="15">
        <f>IF(B164="","",IFERROR(INDEX(Positionen!$D$6:$D$55,MATCH(B164,Positionen!$A$6:$A$55,0)),""))</f>
        <v/>
      </c>
      <c r="Q164" s="20">
        <f>IF(OR(O164="",P164=""),"",O164*MAX(P164,N(L164)*IF(G164="",1,G164)))</f>
        <v/>
      </c>
      <c r="R164" s="20">
        <f>IF(Q164="","",Q164*N(K164))</f>
        <v/>
      </c>
      <c r="S164" s="14">
        <f>IF(A164="","",TRIM(IF(OR(N164="",N(N164)=0),"Kurs fehlt. ","")&amp;IF(P164="","Pos.-Nr. unbekannt. ","")&amp;IF(AND(E164&lt;&gt;"",P164&lt;&gt;""),IF(E164*IF(G164="",1,G164)&lt;MAX(P164,N(L164)*IF(G164="",1,G164)),"Menge &lt; Abnahmemenge. ",""),"")&amp;IF(AND(L164&lt;&gt;"",P164&lt;&gt;""),IF(L164*IF(G164="",1,G164)&gt;P164,"Mindestabnahme &gt; Bedarf (mit Mindestabnahme gerechnet). ",""),"")&amp;IF(COUNTIFS($A$6:$A$255,A164,$B$6:$B$255,B164)&gt;1,"Doppelte Zeile. ","")))</f>
        <v/>
      </c>
    </row>
    <row r="165">
      <c r="A165" s="10" t="n"/>
      <c r="B165" s="10" t="n"/>
      <c r="C165" s="10" t="n"/>
      <c r="D165" s="10" t="n"/>
      <c r="E165" s="16" t="n"/>
      <c r="F165" s="10" t="n"/>
      <c r="G165" s="16" t="n"/>
      <c r="H165" s="16" t="n"/>
      <c r="I165" s="17" t="n"/>
      <c r="J165" s="10" t="n"/>
      <c r="K165" s="18" t="n"/>
      <c r="L165" s="16" t="n"/>
      <c r="M165" s="10" t="n"/>
      <c r="N165" s="15">
        <f>IF(A165="","",IF(J165="",1,IFERROR(INDEX(Stammdaten!$B$11:$B$18,MATCH(J165,Stammdaten!$A$11:$A$18,0)),"")))</f>
        <v/>
      </c>
      <c r="O165" s="19">
        <f>IF(OR(A165="",I165="",N165="",N(N165)=0),"",I165/IF(H165="",1,H165)/IF(G165="",1,G165)/N165)</f>
        <v/>
      </c>
      <c r="P165" s="15">
        <f>IF(B165="","",IFERROR(INDEX(Positionen!$D$6:$D$55,MATCH(B165,Positionen!$A$6:$A$55,0)),""))</f>
        <v/>
      </c>
      <c r="Q165" s="20">
        <f>IF(OR(O165="",P165=""),"",O165*MAX(P165,N(L165)*IF(G165="",1,G165)))</f>
        <v/>
      </c>
      <c r="R165" s="20">
        <f>IF(Q165="","",Q165*N(K165))</f>
        <v/>
      </c>
      <c r="S165" s="14">
        <f>IF(A165="","",TRIM(IF(OR(N165="",N(N165)=0),"Kurs fehlt. ","")&amp;IF(P165="","Pos.-Nr. unbekannt. ","")&amp;IF(AND(E165&lt;&gt;"",P165&lt;&gt;""),IF(E165*IF(G165="",1,G165)&lt;MAX(P165,N(L165)*IF(G165="",1,G165)),"Menge &lt; Abnahmemenge. ",""),"")&amp;IF(AND(L165&lt;&gt;"",P165&lt;&gt;""),IF(L165*IF(G165="",1,G165)&gt;P165,"Mindestabnahme &gt; Bedarf (mit Mindestabnahme gerechnet). ",""),"")&amp;IF(COUNTIFS($A$6:$A$255,A165,$B$6:$B$255,B165)&gt;1,"Doppelte Zeile. ","")))</f>
        <v/>
      </c>
    </row>
    <row r="166">
      <c r="A166" s="10" t="n"/>
      <c r="B166" s="10" t="n"/>
      <c r="C166" s="10" t="n"/>
      <c r="D166" s="10" t="n"/>
      <c r="E166" s="16" t="n"/>
      <c r="F166" s="10" t="n"/>
      <c r="G166" s="16" t="n"/>
      <c r="H166" s="16" t="n"/>
      <c r="I166" s="17" t="n"/>
      <c r="J166" s="10" t="n"/>
      <c r="K166" s="18" t="n"/>
      <c r="L166" s="16" t="n"/>
      <c r="M166" s="10" t="n"/>
      <c r="N166" s="15">
        <f>IF(A166="","",IF(J166="",1,IFERROR(INDEX(Stammdaten!$B$11:$B$18,MATCH(J166,Stammdaten!$A$11:$A$18,0)),"")))</f>
        <v/>
      </c>
      <c r="O166" s="19">
        <f>IF(OR(A166="",I166="",N166="",N(N166)=0),"",I166/IF(H166="",1,H166)/IF(G166="",1,G166)/N166)</f>
        <v/>
      </c>
      <c r="P166" s="15">
        <f>IF(B166="","",IFERROR(INDEX(Positionen!$D$6:$D$55,MATCH(B166,Positionen!$A$6:$A$55,0)),""))</f>
        <v/>
      </c>
      <c r="Q166" s="20">
        <f>IF(OR(O166="",P166=""),"",O166*MAX(P166,N(L166)*IF(G166="",1,G166)))</f>
        <v/>
      </c>
      <c r="R166" s="20">
        <f>IF(Q166="","",Q166*N(K166))</f>
        <v/>
      </c>
      <c r="S166" s="14">
        <f>IF(A166="","",TRIM(IF(OR(N166="",N(N166)=0),"Kurs fehlt. ","")&amp;IF(P166="","Pos.-Nr. unbekannt. ","")&amp;IF(AND(E166&lt;&gt;"",P166&lt;&gt;""),IF(E166*IF(G166="",1,G166)&lt;MAX(P166,N(L166)*IF(G166="",1,G166)),"Menge &lt; Abnahmemenge. ",""),"")&amp;IF(AND(L166&lt;&gt;"",P166&lt;&gt;""),IF(L166*IF(G166="",1,G166)&gt;P166,"Mindestabnahme &gt; Bedarf (mit Mindestabnahme gerechnet). ",""),"")&amp;IF(COUNTIFS($A$6:$A$255,A166,$B$6:$B$255,B166)&gt;1,"Doppelte Zeile. ","")))</f>
        <v/>
      </c>
    </row>
    <row r="167">
      <c r="A167" s="10" t="n"/>
      <c r="B167" s="10" t="n"/>
      <c r="C167" s="10" t="n"/>
      <c r="D167" s="10" t="n"/>
      <c r="E167" s="16" t="n"/>
      <c r="F167" s="10" t="n"/>
      <c r="G167" s="16" t="n"/>
      <c r="H167" s="16" t="n"/>
      <c r="I167" s="17" t="n"/>
      <c r="J167" s="10" t="n"/>
      <c r="K167" s="18" t="n"/>
      <c r="L167" s="16" t="n"/>
      <c r="M167" s="10" t="n"/>
      <c r="N167" s="15">
        <f>IF(A167="","",IF(J167="",1,IFERROR(INDEX(Stammdaten!$B$11:$B$18,MATCH(J167,Stammdaten!$A$11:$A$18,0)),"")))</f>
        <v/>
      </c>
      <c r="O167" s="19">
        <f>IF(OR(A167="",I167="",N167="",N(N167)=0),"",I167/IF(H167="",1,H167)/IF(G167="",1,G167)/N167)</f>
        <v/>
      </c>
      <c r="P167" s="15">
        <f>IF(B167="","",IFERROR(INDEX(Positionen!$D$6:$D$55,MATCH(B167,Positionen!$A$6:$A$55,0)),""))</f>
        <v/>
      </c>
      <c r="Q167" s="20">
        <f>IF(OR(O167="",P167=""),"",O167*MAX(P167,N(L167)*IF(G167="",1,G167)))</f>
        <v/>
      </c>
      <c r="R167" s="20">
        <f>IF(Q167="","",Q167*N(K167))</f>
        <v/>
      </c>
      <c r="S167" s="14">
        <f>IF(A167="","",TRIM(IF(OR(N167="",N(N167)=0),"Kurs fehlt. ","")&amp;IF(P167="","Pos.-Nr. unbekannt. ","")&amp;IF(AND(E167&lt;&gt;"",P167&lt;&gt;""),IF(E167*IF(G167="",1,G167)&lt;MAX(P167,N(L167)*IF(G167="",1,G167)),"Menge &lt; Abnahmemenge. ",""),"")&amp;IF(AND(L167&lt;&gt;"",P167&lt;&gt;""),IF(L167*IF(G167="",1,G167)&gt;P167,"Mindestabnahme &gt; Bedarf (mit Mindestabnahme gerechnet). ",""),"")&amp;IF(COUNTIFS($A$6:$A$255,A167,$B$6:$B$255,B167)&gt;1,"Doppelte Zeile. ","")))</f>
        <v/>
      </c>
    </row>
    <row r="168">
      <c r="A168" s="10" t="n"/>
      <c r="B168" s="10" t="n"/>
      <c r="C168" s="10" t="n"/>
      <c r="D168" s="10" t="n"/>
      <c r="E168" s="16" t="n"/>
      <c r="F168" s="10" t="n"/>
      <c r="G168" s="16" t="n"/>
      <c r="H168" s="16" t="n"/>
      <c r="I168" s="17" t="n"/>
      <c r="J168" s="10" t="n"/>
      <c r="K168" s="18" t="n"/>
      <c r="L168" s="16" t="n"/>
      <c r="M168" s="10" t="n"/>
      <c r="N168" s="15">
        <f>IF(A168="","",IF(J168="",1,IFERROR(INDEX(Stammdaten!$B$11:$B$18,MATCH(J168,Stammdaten!$A$11:$A$18,0)),"")))</f>
        <v/>
      </c>
      <c r="O168" s="19">
        <f>IF(OR(A168="",I168="",N168="",N(N168)=0),"",I168/IF(H168="",1,H168)/IF(G168="",1,G168)/N168)</f>
        <v/>
      </c>
      <c r="P168" s="15">
        <f>IF(B168="","",IFERROR(INDEX(Positionen!$D$6:$D$55,MATCH(B168,Positionen!$A$6:$A$55,0)),""))</f>
        <v/>
      </c>
      <c r="Q168" s="20">
        <f>IF(OR(O168="",P168=""),"",O168*MAX(P168,N(L168)*IF(G168="",1,G168)))</f>
        <v/>
      </c>
      <c r="R168" s="20">
        <f>IF(Q168="","",Q168*N(K168))</f>
        <v/>
      </c>
      <c r="S168" s="14">
        <f>IF(A168="","",TRIM(IF(OR(N168="",N(N168)=0),"Kurs fehlt. ","")&amp;IF(P168="","Pos.-Nr. unbekannt. ","")&amp;IF(AND(E168&lt;&gt;"",P168&lt;&gt;""),IF(E168*IF(G168="",1,G168)&lt;MAX(P168,N(L168)*IF(G168="",1,G168)),"Menge &lt; Abnahmemenge. ",""),"")&amp;IF(AND(L168&lt;&gt;"",P168&lt;&gt;""),IF(L168*IF(G168="",1,G168)&gt;P168,"Mindestabnahme &gt; Bedarf (mit Mindestabnahme gerechnet). ",""),"")&amp;IF(COUNTIFS($A$6:$A$255,A168,$B$6:$B$255,B168)&gt;1,"Doppelte Zeile. ","")))</f>
        <v/>
      </c>
    </row>
    <row r="169">
      <c r="A169" s="10" t="n"/>
      <c r="B169" s="10" t="n"/>
      <c r="C169" s="10" t="n"/>
      <c r="D169" s="10" t="n"/>
      <c r="E169" s="16" t="n"/>
      <c r="F169" s="10" t="n"/>
      <c r="G169" s="16" t="n"/>
      <c r="H169" s="16" t="n"/>
      <c r="I169" s="17" t="n"/>
      <c r="J169" s="10" t="n"/>
      <c r="K169" s="18" t="n"/>
      <c r="L169" s="16" t="n"/>
      <c r="M169" s="10" t="n"/>
      <c r="N169" s="15">
        <f>IF(A169="","",IF(J169="",1,IFERROR(INDEX(Stammdaten!$B$11:$B$18,MATCH(J169,Stammdaten!$A$11:$A$18,0)),"")))</f>
        <v/>
      </c>
      <c r="O169" s="19">
        <f>IF(OR(A169="",I169="",N169="",N(N169)=0),"",I169/IF(H169="",1,H169)/IF(G169="",1,G169)/N169)</f>
        <v/>
      </c>
      <c r="P169" s="15">
        <f>IF(B169="","",IFERROR(INDEX(Positionen!$D$6:$D$55,MATCH(B169,Positionen!$A$6:$A$55,0)),""))</f>
        <v/>
      </c>
      <c r="Q169" s="20">
        <f>IF(OR(O169="",P169=""),"",O169*MAX(P169,N(L169)*IF(G169="",1,G169)))</f>
        <v/>
      </c>
      <c r="R169" s="20">
        <f>IF(Q169="","",Q169*N(K169))</f>
        <v/>
      </c>
      <c r="S169" s="14">
        <f>IF(A169="","",TRIM(IF(OR(N169="",N(N169)=0),"Kurs fehlt. ","")&amp;IF(P169="","Pos.-Nr. unbekannt. ","")&amp;IF(AND(E169&lt;&gt;"",P169&lt;&gt;""),IF(E169*IF(G169="",1,G169)&lt;MAX(P169,N(L169)*IF(G169="",1,G169)),"Menge &lt; Abnahmemenge. ",""),"")&amp;IF(AND(L169&lt;&gt;"",P169&lt;&gt;""),IF(L169*IF(G169="",1,G169)&gt;P169,"Mindestabnahme &gt; Bedarf (mit Mindestabnahme gerechnet). ",""),"")&amp;IF(COUNTIFS($A$6:$A$255,A169,$B$6:$B$255,B169)&gt;1,"Doppelte Zeile. ","")))</f>
        <v/>
      </c>
    </row>
    <row r="170">
      <c r="A170" s="10" t="n"/>
      <c r="B170" s="10" t="n"/>
      <c r="C170" s="10" t="n"/>
      <c r="D170" s="10" t="n"/>
      <c r="E170" s="16" t="n"/>
      <c r="F170" s="10" t="n"/>
      <c r="G170" s="16" t="n"/>
      <c r="H170" s="16" t="n"/>
      <c r="I170" s="17" t="n"/>
      <c r="J170" s="10" t="n"/>
      <c r="K170" s="18" t="n"/>
      <c r="L170" s="16" t="n"/>
      <c r="M170" s="10" t="n"/>
      <c r="N170" s="15">
        <f>IF(A170="","",IF(J170="",1,IFERROR(INDEX(Stammdaten!$B$11:$B$18,MATCH(J170,Stammdaten!$A$11:$A$18,0)),"")))</f>
        <v/>
      </c>
      <c r="O170" s="19">
        <f>IF(OR(A170="",I170="",N170="",N(N170)=0),"",I170/IF(H170="",1,H170)/IF(G170="",1,G170)/N170)</f>
        <v/>
      </c>
      <c r="P170" s="15">
        <f>IF(B170="","",IFERROR(INDEX(Positionen!$D$6:$D$55,MATCH(B170,Positionen!$A$6:$A$55,0)),""))</f>
        <v/>
      </c>
      <c r="Q170" s="20">
        <f>IF(OR(O170="",P170=""),"",O170*MAX(P170,N(L170)*IF(G170="",1,G170)))</f>
        <v/>
      </c>
      <c r="R170" s="20">
        <f>IF(Q170="","",Q170*N(K170))</f>
        <v/>
      </c>
      <c r="S170" s="14">
        <f>IF(A170="","",TRIM(IF(OR(N170="",N(N170)=0),"Kurs fehlt. ","")&amp;IF(P170="","Pos.-Nr. unbekannt. ","")&amp;IF(AND(E170&lt;&gt;"",P170&lt;&gt;""),IF(E170*IF(G170="",1,G170)&lt;MAX(P170,N(L170)*IF(G170="",1,G170)),"Menge &lt; Abnahmemenge. ",""),"")&amp;IF(AND(L170&lt;&gt;"",P170&lt;&gt;""),IF(L170*IF(G170="",1,G170)&gt;P170,"Mindestabnahme &gt; Bedarf (mit Mindestabnahme gerechnet). ",""),"")&amp;IF(COUNTIFS($A$6:$A$255,A170,$B$6:$B$255,B170)&gt;1,"Doppelte Zeile. ","")))</f>
        <v/>
      </c>
    </row>
    <row r="171">
      <c r="A171" s="10" t="n"/>
      <c r="B171" s="10" t="n"/>
      <c r="C171" s="10" t="n"/>
      <c r="D171" s="10" t="n"/>
      <c r="E171" s="16" t="n"/>
      <c r="F171" s="10" t="n"/>
      <c r="G171" s="16" t="n"/>
      <c r="H171" s="16" t="n"/>
      <c r="I171" s="17" t="n"/>
      <c r="J171" s="10" t="n"/>
      <c r="K171" s="18" t="n"/>
      <c r="L171" s="16" t="n"/>
      <c r="M171" s="10" t="n"/>
      <c r="N171" s="15">
        <f>IF(A171="","",IF(J171="",1,IFERROR(INDEX(Stammdaten!$B$11:$B$18,MATCH(J171,Stammdaten!$A$11:$A$18,0)),"")))</f>
        <v/>
      </c>
      <c r="O171" s="19">
        <f>IF(OR(A171="",I171="",N171="",N(N171)=0),"",I171/IF(H171="",1,H171)/IF(G171="",1,G171)/N171)</f>
        <v/>
      </c>
      <c r="P171" s="15">
        <f>IF(B171="","",IFERROR(INDEX(Positionen!$D$6:$D$55,MATCH(B171,Positionen!$A$6:$A$55,0)),""))</f>
        <v/>
      </c>
      <c r="Q171" s="20">
        <f>IF(OR(O171="",P171=""),"",O171*MAX(P171,N(L171)*IF(G171="",1,G171)))</f>
        <v/>
      </c>
      <c r="R171" s="20">
        <f>IF(Q171="","",Q171*N(K171))</f>
        <v/>
      </c>
      <c r="S171" s="14">
        <f>IF(A171="","",TRIM(IF(OR(N171="",N(N171)=0),"Kurs fehlt. ","")&amp;IF(P171="","Pos.-Nr. unbekannt. ","")&amp;IF(AND(E171&lt;&gt;"",P171&lt;&gt;""),IF(E171*IF(G171="",1,G171)&lt;MAX(P171,N(L171)*IF(G171="",1,G171)),"Menge &lt; Abnahmemenge. ",""),"")&amp;IF(AND(L171&lt;&gt;"",P171&lt;&gt;""),IF(L171*IF(G171="",1,G171)&gt;P171,"Mindestabnahme &gt; Bedarf (mit Mindestabnahme gerechnet). ",""),"")&amp;IF(COUNTIFS($A$6:$A$255,A171,$B$6:$B$255,B171)&gt;1,"Doppelte Zeile. ","")))</f>
        <v/>
      </c>
    </row>
    <row r="172">
      <c r="A172" s="10" t="n"/>
      <c r="B172" s="10" t="n"/>
      <c r="C172" s="10" t="n"/>
      <c r="D172" s="10" t="n"/>
      <c r="E172" s="16" t="n"/>
      <c r="F172" s="10" t="n"/>
      <c r="G172" s="16" t="n"/>
      <c r="H172" s="16" t="n"/>
      <c r="I172" s="17" t="n"/>
      <c r="J172" s="10" t="n"/>
      <c r="K172" s="18" t="n"/>
      <c r="L172" s="16" t="n"/>
      <c r="M172" s="10" t="n"/>
      <c r="N172" s="15">
        <f>IF(A172="","",IF(J172="",1,IFERROR(INDEX(Stammdaten!$B$11:$B$18,MATCH(J172,Stammdaten!$A$11:$A$18,0)),"")))</f>
        <v/>
      </c>
      <c r="O172" s="19">
        <f>IF(OR(A172="",I172="",N172="",N(N172)=0),"",I172/IF(H172="",1,H172)/IF(G172="",1,G172)/N172)</f>
        <v/>
      </c>
      <c r="P172" s="15">
        <f>IF(B172="","",IFERROR(INDEX(Positionen!$D$6:$D$55,MATCH(B172,Positionen!$A$6:$A$55,0)),""))</f>
        <v/>
      </c>
      <c r="Q172" s="20">
        <f>IF(OR(O172="",P172=""),"",O172*MAX(P172,N(L172)*IF(G172="",1,G172)))</f>
        <v/>
      </c>
      <c r="R172" s="20">
        <f>IF(Q172="","",Q172*N(K172))</f>
        <v/>
      </c>
      <c r="S172" s="14">
        <f>IF(A172="","",TRIM(IF(OR(N172="",N(N172)=0),"Kurs fehlt. ","")&amp;IF(P172="","Pos.-Nr. unbekannt. ","")&amp;IF(AND(E172&lt;&gt;"",P172&lt;&gt;""),IF(E172*IF(G172="",1,G172)&lt;MAX(P172,N(L172)*IF(G172="",1,G172)),"Menge &lt; Abnahmemenge. ",""),"")&amp;IF(AND(L172&lt;&gt;"",P172&lt;&gt;""),IF(L172*IF(G172="",1,G172)&gt;P172,"Mindestabnahme &gt; Bedarf (mit Mindestabnahme gerechnet). ",""),"")&amp;IF(COUNTIFS($A$6:$A$255,A172,$B$6:$B$255,B172)&gt;1,"Doppelte Zeile. ","")))</f>
        <v/>
      </c>
    </row>
    <row r="173">
      <c r="A173" s="10" t="n"/>
      <c r="B173" s="10" t="n"/>
      <c r="C173" s="10" t="n"/>
      <c r="D173" s="10" t="n"/>
      <c r="E173" s="16" t="n"/>
      <c r="F173" s="10" t="n"/>
      <c r="G173" s="16" t="n"/>
      <c r="H173" s="16" t="n"/>
      <c r="I173" s="17" t="n"/>
      <c r="J173" s="10" t="n"/>
      <c r="K173" s="18" t="n"/>
      <c r="L173" s="16" t="n"/>
      <c r="M173" s="10" t="n"/>
      <c r="N173" s="15">
        <f>IF(A173="","",IF(J173="",1,IFERROR(INDEX(Stammdaten!$B$11:$B$18,MATCH(J173,Stammdaten!$A$11:$A$18,0)),"")))</f>
        <v/>
      </c>
      <c r="O173" s="19">
        <f>IF(OR(A173="",I173="",N173="",N(N173)=0),"",I173/IF(H173="",1,H173)/IF(G173="",1,G173)/N173)</f>
        <v/>
      </c>
      <c r="P173" s="15">
        <f>IF(B173="","",IFERROR(INDEX(Positionen!$D$6:$D$55,MATCH(B173,Positionen!$A$6:$A$55,0)),""))</f>
        <v/>
      </c>
      <c r="Q173" s="20">
        <f>IF(OR(O173="",P173=""),"",O173*MAX(P173,N(L173)*IF(G173="",1,G173)))</f>
        <v/>
      </c>
      <c r="R173" s="20">
        <f>IF(Q173="","",Q173*N(K173))</f>
        <v/>
      </c>
      <c r="S173" s="14">
        <f>IF(A173="","",TRIM(IF(OR(N173="",N(N173)=0),"Kurs fehlt. ","")&amp;IF(P173="","Pos.-Nr. unbekannt. ","")&amp;IF(AND(E173&lt;&gt;"",P173&lt;&gt;""),IF(E173*IF(G173="",1,G173)&lt;MAX(P173,N(L173)*IF(G173="",1,G173)),"Menge &lt; Abnahmemenge. ",""),"")&amp;IF(AND(L173&lt;&gt;"",P173&lt;&gt;""),IF(L173*IF(G173="",1,G173)&gt;P173,"Mindestabnahme &gt; Bedarf (mit Mindestabnahme gerechnet). ",""),"")&amp;IF(COUNTIFS($A$6:$A$255,A173,$B$6:$B$255,B173)&gt;1,"Doppelte Zeile. ","")))</f>
        <v/>
      </c>
    </row>
    <row r="174">
      <c r="A174" s="10" t="n"/>
      <c r="B174" s="10" t="n"/>
      <c r="C174" s="10" t="n"/>
      <c r="D174" s="10" t="n"/>
      <c r="E174" s="16" t="n"/>
      <c r="F174" s="10" t="n"/>
      <c r="G174" s="16" t="n"/>
      <c r="H174" s="16" t="n"/>
      <c r="I174" s="17" t="n"/>
      <c r="J174" s="10" t="n"/>
      <c r="K174" s="18" t="n"/>
      <c r="L174" s="16" t="n"/>
      <c r="M174" s="10" t="n"/>
      <c r="N174" s="15">
        <f>IF(A174="","",IF(J174="",1,IFERROR(INDEX(Stammdaten!$B$11:$B$18,MATCH(J174,Stammdaten!$A$11:$A$18,0)),"")))</f>
        <v/>
      </c>
      <c r="O174" s="19">
        <f>IF(OR(A174="",I174="",N174="",N(N174)=0),"",I174/IF(H174="",1,H174)/IF(G174="",1,G174)/N174)</f>
        <v/>
      </c>
      <c r="P174" s="15">
        <f>IF(B174="","",IFERROR(INDEX(Positionen!$D$6:$D$55,MATCH(B174,Positionen!$A$6:$A$55,0)),""))</f>
        <v/>
      </c>
      <c r="Q174" s="20">
        <f>IF(OR(O174="",P174=""),"",O174*MAX(P174,N(L174)*IF(G174="",1,G174)))</f>
        <v/>
      </c>
      <c r="R174" s="20">
        <f>IF(Q174="","",Q174*N(K174))</f>
        <v/>
      </c>
      <c r="S174" s="14">
        <f>IF(A174="","",TRIM(IF(OR(N174="",N(N174)=0),"Kurs fehlt. ","")&amp;IF(P174="","Pos.-Nr. unbekannt. ","")&amp;IF(AND(E174&lt;&gt;"",P174&lt;&gt;""),IF(E174*IF(G174="",1,G174)&lt;MAX(P174,N(L174)*IF(G174="",1,G174)),"Menge &lt; Abnahmemenge. ",""),"")&amp;IF(AND(L174&lt;&gt;"",P174&lt;&gt;""),IF(L174*IF(G174="",1,G174)&gt;P174,"Mindestabnahme &gt; Bedarf (mit Mindestabnahme gerechnet). ",""),"")&amp;IF(COUNTIFS($A$6:$A$255,A174,$B$6:$B$255,B174)&gt;1,"Doppelte Zeile. ","")))</f>
        <v/>
      </c>
    </row>
    <row r="175">
      <c r="A175" s="10" t="n"/>
      <c r="B175" s="10" t="n"/>
      <c r="C175" s="10" t="n"/>
      <c r="D175" s="10" t="n"/>
      <c r="E175" s="16" t="n"/>
      <c r="F175" s="10" t="n"/>
      <c r="G175" s="16" t="n"/>
      <c r="H175" s="16" t="n"/>
      <c r="I175" s="17" t="n"/>
      <c r="J175" s="10" t="n"/>
      <c r="K175" s="18" t="n"/>
      <c r="L175" s="16" t="n"/>
      <c r="M175" s="10" t="n"/>
      <c r="N175" s="15">
        <f>IF(A175="","",IF(J175="",1,IFERROR(INDEX(Stammdaten!$B$11:$B$18,MATCH(J175,Stammdaten!$A$11:$A$18,0)),"")))</f>
        <v/>
      </c>
      <c r="O175" s="19">
        <f>IF(OR(A175="",I175="",N175="",N(N175)=0),"",I175/IF(H175="",1,H175)/IF(G175="",1,G175)/N175)</f>
        <v/>
      </c>
      <c r="P175" s="15">
        <f>IF(B175="","",IFERROR(INDEX(Positionen!$D$6:$D$55,MATCH(B175,Positionen!$A$6:$A$55,0)),""))</f>
        <v/>
      </c>
      <c r="Q175" s="20">
        <f>IF(OR(O175="",P175=""),"",O175*MAX(P175,N(L175)*IF(G175="",1,G175)))</f>
        <v/>
      </c>
      <c r="R175" s="20">
        <f>IF(Q175="","",Q175*N(K175))</f>
        <v/>
      </c>
      <c r="S175" s="14">
        <f>IF(A175="","",TRIM(IF(OR(N175="",N(N175)=0),"Kurs fehlt. ","")&amp;IF(P175="","Pos.-Nr. unbekannt. ","")&amp;IF(AND(E175&lt;&gt;"",P175&lt;&gt;""),IF(E175*IF(G175="",1,G175)&lt;MAX(P175,N(L175)*IF(G175="",1,G175)),"Menge &lt; Abnahmemenge. ",""),"")&amp;IF(AND(L175&lt;&gt;"",P175&lt;&gt;""),IF(L175*IF(G175="",1,G175)&gt;P175,"Mindestabnahme &gt; Bedarf (mit Mindestabnahme gerechnet). ",""),"")&amp;IF(COUNTIFS($A$6:$A$255,A175,$B$6:$B$255,B175)&gt;1,"Doppelte Zeile. ","")))</f>
        <v/>
      </c>
    </row>
    <row r="176">
      <c r="A176" s="10" t="n"/>
      <c r="B176" s="10" t="n"/>
      <c r="C176" s="10" t="n"/>
      <c r="D176" s="10" t="n"/>
      <c r="E176" s="16" t="n"/>
      <c r="F176" s="10" t="n"/>
      <c r="G176" s="16" t="n"/>
      <c r="H176" s="16" t="n"/>
      <c r="I176" s="17" t="n"/>
      <c r="J176" s="10" t="n"/>
      <c r="K176" s="18" t="n"/>
      <c r="L176" s="16" t="n"/>
      <c r="M176" s="10" t="n"/>
      <c r="N176" s="15">
        <f>IF(A176="","",IF(J176="",1,IFERROR(INDEX(Stammdaten!$B$11:$B$18,MATCH(J176,Stammdaten!$A$11:$A$18,0)),"")))</f>
        <v/>
      </c>
      <c r="O176" s="19">
        <f>IF(OR(A176="",I176="",N176="",N(N176)=0),"",I176/IF(H176="",1,H176)/IF(G176="",1,G176)/N176)</f>
        <v/>
      </c>
      <c r="P176" s="15">
        <f>IF(B176="","",IFERROR(INDEX(Positionen!$D$6:$D$55,MATCH(B176,Positionen!$A$6:$A$55,0)),""))</f>
        <v/>
      </c>
      <c r="Q176" s="20">
        <f>IF(OR(O176="",P176=""),"",O176*MAX(P176,N(L176)*IF(G176="",1,G176)))</f>
        <v/>
      </c>
      <c r="R176" s="20">
        <f>IF(Q176="","",Q176*N(K176))</f>
        <v/>
      </c>
      <c r="S176" s="14">
        <f>IF(A176="","",TRIM(IF(OR(N176="",N(N176)=0),"Kurs fehlt. ","")&amp;IF(P176="","Pos.-Nr. unbekannt. ","")&amp;IF(AND(E176&lt;&gt;"",P176&lt;&gt;""),IF(E176*IF(G176="",1,G176)&lt;MAX(P176,N(L176)*IF(G176="",1,G176)),"Menge &lt; Abnahmemenge. ",""),"")&amp;IF(AND(L176&lt;&gt;"",P176&lt;&gt;""),IF(L176*IF(G176="",1,G176)&gt;P176,"Mindestabnahme &gt; Bedarf (mit Mindestabnahme gerechnet). ",""),"")&amp;IF(COUNTIFS($A$6:$A$255,A176,$B$6:$B$255,B176)&gt;1,"Doppelte Zeile. ","")))</f>
        <v/>
      </c>
    </row>
    <row r="177">
      <c r="A177" s="10" t="n"/>
      <c r="B177" s="10" t="n"/>
      <c r="C177" s="10" t="n"/>
      <c r="D177" s="10" t="n"/>
      <c r="E177" s="16" t="n"/>
      <c r="F177" s="10" t="n"/>
      <c r="G177" s="16" t="n"/>
      <c r="H177" s="16" t="n"/>
      <c r="I177" s="17" t="n"/>
      <c r="J177" s="10" t="n"/>
      <c r="K177" s="18" t="n"/>
      <c r="L177" s="16" t="n"/>
      <c r="M177" s="10" t="n"/>
      <c r="N177" s="15">
        <f>IF(A177="","",IF(J177="",1,IFERROR(INDEX(Stammdaten!$B$11:$B$18,MATCH(J177,Stammdaten!$A$11:$A$18,0)),"")))</f>
        <v/>
      </c>
      <c r="O177" s="19">
        <f>IF(OR(A177="",I177="",N177="",N(N177)=0),"",I177/IF(H177="",1,H177)/IF(G177="",1,G177)/N177)</f>
        <v/>
      </c>
      <c r="P177" s="15">
        <f>IF(B177="","",IFERROR(INDEX(Positionen!$D$6:$D$55,MATCH(B177,Positionen!$A$6:$A$55,0)),""))</f>
        <v/>
      </c>
      <c r="Q177" s="20">
        <f>IF(OR(O177="",P177=""),"",O177*MAX(P177,N(L177)*IF(G177="",1,G177)))</f>
        <v/>
      </c>
      <c r="R177" s="20">
        <f>IF(Q177="","",Q177*N(K177))</f>
        <v/>
      </c>
      <c r="S177" s="14">
        <f>IF(A177="","",TRIM(IF(OR(N177="",N(N177)=0),"Kurs fehlt. ","")&amp;IF(P177="","Pos.-Nr. unbekannt. ","")&amp;IF(AND(E177&lt;&gt;"",P177&lt;&gt;""),IF(E177*IF(G177="",1,G177)&lt;MAX(P177,N(L177)*IF(G177="",1,G177)),"Menge &lt; Abnahmemenge. ",""),"")&amp;IF(AND(L177&lt;&gt;"",P177&lt;&gt;""),IF(L177*IF(G177="",1,G177)&gt;P177,"Mindestabnahme &gt; Bedarf (mit Mindestabnahme gerechnet). ",""),"")&amp;IF(COUNTIFS($A$6:$A$255,A177,$B$6:$B$255,B177)&gt;1,"Doppelte Zeile. ","")))</f>
        <v/>
      </c>
    </row>
    <row r="178">
      <c r="A178" s="10" t="n"/>
      <c r="B178" s="10" t="n"/>
      <c r="C178" s="10" t="n"/>
      <c r="D178" s="10" t="n"/>
      <c r="E178" s="16" t="n"/>
      <c r="F178" s="10" t="n"/>
      <c r="G178" s="16" t="n"/>
      <c r="H178" s="16" t="n"/>
      <c r="I178" s="17" t="n"/>
      <c r="J178" s="10" t="n"/>
      <c r="K178" s="18" t="n"/>
      <c r="L178" s="16" t="n"/>
      <c r="M178" s="10" t="n"/>
      <c r="N178" s="15">
        <f>IF(A178="","",IF(J178="",1,IFERROR(INDEX(Stammdaten!$B$11:$B$18,MATCH(J178,Stammdaten!$A$11:$A$18,0)),"")))</f>
        <v/>
      </c>
      <c r="O178" s="19">
        <f>IF(OR(A178="",I178="",N178="",N(N178)=0),"",I178/IF(H178="",1,H178)/IF(G178="",1,G178)/N178)</f>
        <v/>
      </c>
      <c r="P178" s="15">
        <f>IF(B178="","",IFERROR(INDEX(Positionen!$D$6:$D$55,MATCH(B178,Positionen!$A$6:$A$55,0)),""))</f>
        <v/>
      </c>
      <c r="Q178" s="20">
        <f>IF(OR(O178="",P178=""),"",O178*MAX(P178,N(L178)*IF(G178="",1,G178)))</f>
        <v/>
      </c>
      <c r="R178" s="20">
        <f>IF(Q178="","",Q178*N(K178))</f>
        <v/>
      </c>
      <c r="S178" s="14">
        <f>IF(A178="","",TRIM(IF(OR(N178="",N(N178)=0),"Kurs fehlt. ","")&amp;IF(P178="","Pos.-Nr. unbekannt. ","")&amp;IF(AND(E178&lt;&gt;"",P178&lt;&gt;""),IF(E178*IF(G178="",1,G178)&lt;MAX(P178,N(L178)*IF(G178="",1,G178)),"Menge &lt; Abnahmemenge. ",""),"")&amp;IF(AND(L178&lt;&gt;"",P178&lt;&gt;""),IF(L178*IF(G178="",1,G178)&gt;P178,"Mindestabnahme &gt; Bedarf (mit Mindestabnahme gerechnet). ",""),"")&amp;IF(COUNTIFS($A$6:$A$255,A178,$B$6:$B$255,B178)&gt;1,"Doppelte Zeile. ","")))</f>
        <v/>
      </c>
    </row>
    <row r="179">
      <c r="A179" s="10" t="n"/>
      <c r="B179" s="10" t="n"/>
      <c r="C179" s="10" t="n"/>
      <c r="D179" s="10" t="n"/>
      <c r="E179" s="16" t="n"/>
      <c r="F179" s="10" t="n"/>
      <c r="G179" s="16" t="n"/>
      <c r="H179" s="16" t="n"/>
      <c r="I179" s="17" t="n"/>
      <c r="J179" s="10" t="n"/>
      <c r="K179" s="18" t="n"/>
      <c r="L179" s="16" t="n"/>
      <c r="M179" s="10" t="n"/>
      <c r="N179" s="15">
        <f>IF(A179="","",IF(J179="",1,IFERROR(INDEX(Stammdaten!$B$11:$B$18,MATCH(J179,Stammdaten!$A$11:$A$18,0)),"")))</f>
        <v/>
      </c>
      <c r="O179" s="19">
        <f>IF(OR(A179="",I179="",N179="",N(N179)=0),"",I179/IF(H179="",1,H179)/IF(G179="",1,G179)/N179)</f>
        <v/>
      </c>
      <c r="P179" s="15">
        <f>IF(B179="","",IFERROR(INDEX(Positionen!$D$6:$D$55,MATCH(B179,Positionen!$A$6:$A$55,0)),""))</f>
        <v/>
      </c>
      <c r="Q179" s="20">
        <f>IF(OR(O179="",P179=""),"",O179*MAX(P179,N(L179)*IF(G179="",1,G179)))</f>
        <v/>
      </c>
      <c r="R179" s="20">
        <f>IF(Q179="","",Q179*N(K179))</f>
        <v/>
      </c>
      <c r="S179" s="14">
        <f>IF(A179="","",TRIM(IF(OR(N179="",N(N179)=0),"Kurs fehlt. ","")&amp;IF(P179="","Pos.-Nr. unbekannt. ","")&amp;IF(AND(E179&lt;&gt;"",P179&lt;&gt;""),IF(E179*IF(G179="",1,G179)&lt;MAX(P179,N(L179)*IF(G179="",1,G179)),"Menge &lt; Abnahmemenge. ",""),"")&amp;IF(AND(L179&lt;&gt;"",P179&lt;&gt;""),IF(L179*IF(G179="",1,G179)&gt;P179,"Mindestabnahme &gt; Bedarf (mit Mindestabnahme gerechnet). ",""),"")&amp;IF(COUNTIFS($A$6:$A$255,A179,$B$6:$B$255,B179)&gt;1,"Doppelte Zeile. ","")))</f>
        <v/>
      </c>
    </row>
    <row r="180">
      <c r="A180" s="10" t="n"/>
      <c r="B180" s="10" t="n"/>
      <c r="C180" s="10" t="n"/>
      <c r="D180" s="10" t="n"/>
      <c r="E180" s="16" t="n"/>
      <c r="F180" s="10" t="n"/>
      <c r="G180" s="16" t="n"/>
      <c r="H180" s="16" t="n"/>
      <c r="I180" s="17" t="n"/>
      <c r="J180" s="10" t="n"/>
      <c r="K180" s="18" t="n"/>
      <c r="L180" s="16" t="n"/>
      <c r="M180" s="10" t="n"/>
      <c r="N180" s="15">
        <f>IF(A180="","",IF(J180="",1,IFERROR(INDEX(Stammdaten!$B$11:$B$18,MATCH(J180,Stammdaten!$A$11:$A$18,0)),"")))</f>
        <v/>
      </c>
      <c r="O180" s="19">
        <f>IF(OR(A180="",I180="",N180="",N(N180)=0),"",I180/IF(H180="",1,H180)/IF(G180="",1,G180)/N180)</f>
        <v/>
      </c>
      <c r="P180" s="15">
        <f>IF(B180="","",IFERROR(INDEX(Positionen!$D$6:$D$55,MATCH(B180,Positionen!$A$6:$A$55,0)),""))</f>
        <v/>
      </c>
      <c r="Q180" s="20">
        <f>IF(OR(O180="",P180=""),"",O180*MAX(P180,N(L180)*IF(G180="",1,G180)))</f>
        <v/>
      </c>
      <c r="R180" s="20">
        <f>IF(Q180="","",Q180*N(K180))</f>
        <v/>
      </c>
      <c r="S180" s="14">
        <f>IF(A180="","",TRIM(IF(OR(N180="",N(N180)=0),"Kurs fehlt. ","")&amp;IF(P180="","Pos.-Nr. unbekannt. ","")&amp;IF(AND(E180&lt;&gt;"",P180&lt;&gt;""),IF(E180*IF(G180="",1,G180)&lt;MAX(P180,N(L180)*IF(G180="",1,G180)),"Menge &lt; Abnahmemenge. ",""),"")&amp;IF(AND(L180&lt;&gt;"",P180&lt;&gt;""),IF(L180*IF(G180="",1,G180)&gt;P180,"Mindestabnahme &gt; Bedarf (mit Mindestabnahme gerechnet). ",""),"")&amp;IF(COUNTIFS($A$6:$A$255,A180,$B$6:$B$255,B180)&gt;1,"Doppelte Zeile. ","")))</f>
        <v/>
      </c>
    </row>
    <row r="181">
      <c r="A181" s="10" t="n"/>
      <c r="B181" s="10" t="n"/>
      <c r="C181" s="10" t="n"/>
      <c r="D181" s="10" t="n"/>
      <c r="E181" s="16" t="n"/>
      <c r="F181" s="10" t="n"/>
      <c r="G181" s="16" t="n"/>
      <c r="H181" s="16" t="n"/>
      <c r="I181" s="17" t="n"/>
      <c r="J181" s="10" t="n"/>
      <c r="K181" s="18" t="n"/>
      <c r="L181" s="16" t="n"/>
      <c r="M181" s="10" t="n"/>
      <c r="N181" s="15">
        <f>IF(A181="","",IF(J181="",1,IFERROR(INDEX(Stammdaten!$B$11:$B$18,MATCH(J181,Stammdaten!$A$11:$A$18,0)),"")))</f>
        <v/>
      </c>
      <c r="O181" s="19">
        <f>IF(OR(A181="",I181="",N181="",N(N181)=0),"",I181/IF(H181="",1,H181)/IF(G181="",1,G181)/N181)</f>
        <v/>
      </c>
      <c r="P181" s="15">
        <f>IF(B181="","",IFERROR(INDEX(Positionen!$D$6:$D$55,MATCH(B181,Positionen!$A$6:$A$55,0)),""))</f>
        <v/>
      </c>
      <c r="Q181" s="20">
        <f>IF(OR(O181="",P181=""),"",O181*MAX(P181,N(L181)*IF(G181="",1,G181)))</f>
        <v/>
      </c>
      <c r="R181" s="20">
        <f>IF(Q181="","",Q181*N(K181))</f>
        <v/>
      </c>
      <c r="S181" s="14">
        <f>IF(A181="","",TRIM(IF(OR(N181="",N(N181)=0),"Kurs fehlt. ","")&amp;IF(P181="","Pos.-Nr. unbekannt. ","")&amp;IF(AND(E181&lt;&gt;"",P181&lt;&gt;""),IF(E181*IF(G181="",1,G181)&lt;MAX(P181,N(L181)*IF(G181="",1,G181)),"Menge &lt; Abnahmemenge. ",""),"")&amp;IF(AND(L181&lt;&gt;"",P181&lt;&gt;""),IF(L181*IF(G181="",1,G181)&gt;P181,"Mindestabnahme &gt; Bedarf (mit Mindestabnahme gerechnet). ",""),"")&amp;IF(COUNTIFS($A$6:$A$255,A181,$B$6:$B$255,B181)&gt;1,"Doppelte Zeile. ","")))</f>
        <v/>
      </c>
    </row>
    <row r="182">
      <c r="A182" s="10" t="n"/>
      <c r="B182" s="10" t="n"/>
      <c r="C182" s="10" t="n"/>
      <c r="D182" s="10" t="n"/>
      <c r="E182" s="16" t="n"/>
      <c r="F182" s="10" t="n"/>
      <c r="G182" s="16" t="n"/>
      <c r="H182" s="16" t="n"/>
      <c r="I182" s="17" t="n"/>
      <c r="J182" s="10" t="n"/>
      <c r="K182" s="18" t="n"/>
      <c r="L182" s="16" t="n"/>
      <c r="M182" s="10" t="n"/>
      <c r="N182" s="15">
        <f>IF(A182="","",IF(J182="",1,IFERROR(INDEX(Stammdaten!$B$11:$B$18,MATCH(J182,Stammdaten!$A$11:$A$18,0)),"")))</f>
        <v/>
      </c>
      <c r="O182" s="19">
        <f>IF(OR(A182="",I182="",N182="",N(N182)=0),"",I182/IF(H182="",1,H182)/IF(G182="",1,G182)/N182)</f>
        <v/>
      </c>
      <c r="P182" s="15">
        <f>IF(B182="","",IFERROR(INDEX(Positionen!$D$6:$D$55,MATCH(B182,Positionen!$A$6:$A$55,0)),""))</f>
        <v/>
      </c>
      <c r="Q182" s="20">
        <f>IF(OR(O182="",P182=""),"",O182*MAX(P182,N(L182)*IF(G182="",1,G182)))</f>
        <v/>
      </c>
      <c r="R182" s="20">
        <f>IF(Q182="","",Q182*N(K182))</f>
        <v/>
      </c>
      <c r="S182" s="14">
        <f>IF(A182="","",TRIM(IF(OR(N182="",N(N182)=0),"Kurs fehlt. ","")&amp;IF(P182="","Pos.-Nr. unbekannt. ","")&amp;IF(AND(E182&lt;&gt;"",P182&lt;&gt;""),IF(E182*IF(G182="",1,G182)&lt;MAX(P182,N(L182)*IF(G182="",1,G182)),"Menge &lt; Abnahmemenge. ",""),"")&amp;IF(AND(L182&lt;&gt;"",P182&lt;&gt;""),IF(L182*IF(G182="",1,G182)&gt;P182,"Mindestabnahme &gt; Bedarf (mit Mindestabnahme gerechnet). ",""),"")&amp;IF(COUNTIFS($A$6:$A$255,A182,$B$6:$B$255,B182)&gt;1,"Doppelte Zeile. ","")))</f>
        <v/>
      </c>
    </row>
    <row r="183">
      <c r="A183" s="10" t="n"/>
      <c r="B183" s="10" t="n"/>
      <c r="C183" s="10" t="n"/>
      <c r="D183" s="10" t="n"/>
      <c r="E183" s="16" t="n"/>
      <c r="F183" s="10" t="n"/>
      <c r="G183" s="16" t="n"/>
      <c r="H183" s="16" t="n"/>
      <c r="I183" s="17" t="n"/>
      <c r="J183" s="10" t="n"/>
      <c r="K183" s="18" t="n"/>
      <c r="L183" s="16" t="n"/>
      <c r="M183" s="10" t="n"/>
      <c r="N183" s="15">
        <f>IF(A183="","",IF(J183="",1,IFERROR(INDEX(Stammdaten!$B$11:$B$18,MATCH(J183,Stammdaten!$A$11:$A$18,0)),"")))</f>
        <v/>
      </c>
      <c r="O183" s="19">
        <f>IF(OR(A183="",I183="",N183="",N(N183)=0),"",I183/IF(H183="",1,H183)/IF(G183="",1,G183)/N183)</f>
        <v/>
      </c>
      <c r="P183" s="15">
        <f>IF(B183="","",IFERROR(INDEX(Positionen!$D$6:$D$55,MATCH(B183,Positionen!$A$6:$A$55,0)),""))</f>
        <v/>
      </c>
      <c r="Q183" s="20">
        <f>IF(OR(O183="",P183=""),"",O183*MAX(P183,N(L183)*IF(G183="",1,G183)))</f>
        <v/>
      </c>
      <c r="R183" s="20">
        <f>IF(Q183="","",Q183*N(K183))</f>
        <v/>
      </c>
      <c r="S183" s="14">
        <f>IF(A183="","",TRIM(IF(OR(N183="",N(N183)=0),"Kurs fehlt. ","")&amp;IF(P183="","Pos.-Nr. unbekannt. ","")&amp;IF(AND(E183&lt;&gt;"",P183&lt;&gt;""),IF(E183*IF(G183="",1,G183)&lt;MAX(P183,N(L183)*IF(G183="",1,G183)),"Menge &lt; Abnahmemenge. ",""),"")&amp;IF(AND(L183&lt;&gt;"",P183&lt;&gt;""),IF(L183*IF(G183="",1,G183)&gt;P183,"Mindestabnahme &gt; Bedarf (mit Mindestabnahme gerechnet). ",""),"")&amp;IF(COUNTIFS($A$6:$A$255,A183,$B$6:$B$255,B183)&gt;1,"Doppelte Zeile. ","")))</f>
        <v/>
      </c>
    </row>
    <row r="184">
      <c r="A184" s="10" t="n"/>
      <c r="B184" s="10" t="n"/>
      <c r="C184" s="10" t="n"/>
      <c r="D184" s="10" t="n"/>
      <c r="E184" s="16" t="n"/>
      <c r="F184" s="10" t="n"/>
      <c r="G184" s="16" t="n"/>
      <c r="H184" s="16" t="n"/>
      <c r="I184" s="17" t="n"/>
      <c r="J184" s="10" t="n"/>
      <c r="K184" s="18" t="n"/>
      <c r="L184" s="16" t="n"/>
      <c r="M184" s="10" t="n"/>
      <c r="N184" s="15">
        <f>IF(A184="","",IF(J184="",1,IFERROR(INDEX(Stammdaten!$B$11:$B$18,MATCH(J184,Stammdaten!$A$11:$A$18,0)),"")))</f>
        <v/>
      </c>
      <c r="O184" s="19">
        <f>IF(OR(A184="",I184="",N184="",N(N184)=0),"",I184/IF(H184="",1,H184)/IF(G184="",1,G184)/N184)</f>
        <v/>
      </c>
      <c r="P184" s="15">
        <f>IF(B184="","",IFERROR(INDEX(Positionen!$D$6:$D$55,MATCH(B184,Positionen!$A$6:$A$55,0)),""))</f>
        <v/>
      </c>
      <c r="Q184" s="20">
        <f>IF(OR(O184="",P184=""),"",O184*MAX(P184,N(L184)*IF(G184="",1,G184)))</f>
        <v/>
      </c>
      <c r="R184" s="20">
        <f>IF(Q184="","",Q184*N(K184))</f>
        <v/>
      </c>
      <c r="S184" s="14">
        <f>IF(A184="","",TRIM(IF(OR(N184="",N(N184)=0),"Kurs fehlt. ","")&amp;IF(P184="","Pos.-Nr. unbekannt. ","")&amp;IF(AND(E184&lt;&gt;"",P184&lt;&gt;""),IF(E184*IF(G184="",1,G184)&lt;MAX(P184,N(L184)*IF(G184="",1,G184)),"Menge &lt; Abnahmemenge. ",""),"")&amp;IF(AND(L184&lt;&gt;"",P184&lt;&gt;""),IF(L184*IF(G184="",1,G184)&gt;P184,"Mindestabnahme &gt; Bedarf (mit Mindestabnahme gerechnet). ",""),"")&amp;IF(COUNTIFS($A$6:$A$255,A184,$B$6:$B$255,B184)&gt;1,"Doppelte Zeile. ","")))</f>
        <v/>
      </c>
    </row>
    <row r="185">
      <c r="A185" s="10" t="n"/>
      <c r="B185" s="10" t="n"/>
      <c r="C185" s="10" t="n"/>
      <c r="D185" s="10" t="n"/>
      <c r="E185" s="16" t="n"/>
      <c r="F185" s="10" t="n"/>
      <c r="G185" s="16" t="n"/>
      <c r="H185" s="16" t="n"/>
      <c r="I185" s="17" t="n"/>
      <c r="J185" s="10" t="n"/>
      <c r="K185" s="18" t="n"/>
      <c r="L185" s="16" t="n"/>
      <c r="M185" s="10" t="n"/>
      <c r="N185" s="15">
        <f>IF(A185="","",IF(J185="",1,IFERROR(INDEX(Stammdaten!$B$11:$B$18,MATCH(J185,Stammdaten!$A$11:$A$18,0)),"")))</f>
        <v/>
      </c>
      <c r="O185" s="19">
        <f>IF(OR(A185="",I185="",N185="",N(N185)=0),"",I185/IF(H185="",1,H185)/IF(G185="",1,G185)/N185)</f>
        <v/>
      </c>
      <c r="P185" s="15">
        <f>IF(B185="","",IFERROR(INDEX(Positionen!$D$6:$D$55,MATCH(B185,Positionen!$A$6:$A$55,0)),""))</f>
        <v/>
      </c>
      <c r="Q185" s="20">
        <f>IF(OR(O185="",P185=""),"",O185*MAX(P185,N(L185)*IF(G185="",1,G185)))</f>
        <v/>
      </c>
      <c r="R185" s="20">
        <f>IF(Q185="","",Q185*N(K185))</f>
        <v/>
      </c>
      <c r="S185" s="14">
        <f>IF(A185="","",TRIM(IF(OR(N185="",N(N185)=0),"Kurs fehlt. ","")&amp;IF(P185="","Pos.-Nr. unbekannt. ","")&amp;IF(AND(E185&lt;&gt;"",P185&lt;&gt;""),IF(E185*IF(G185="",1,G185)&lt;MAX(P185,N(L185)*IF(G185="",1,G185)),"Menge &lt; Abnahmemenge. ",""),"")&amp;IF(AND(L185&lt;&gt;"",P185&lt;&gt;""),IF(L185*IF(G185="",1,G185)&gt;P185,"Mindestabnahme &gt; Bedarf (mit Mindestabnahme gerechnet). ",""),"")&amp;IF(COUNTIFS($A$6:$A$255,A185,$B$6:$B$255,B185)&gt;1,"Doppelte Zeile. ","")))</f>
        <v/>
      </c>
    </row>
    <row r="186">
      <c r="A186" s="10" t="n"/>
      <c r="B186" s="10" t="n"/>
      <c r="C186" s="10" t="n"/>
      <c r="D186" s="10" t="n"/>
      <c r="E186" s="16" t="n"/>
      <c r="F186" s="10" t="n"/>
      <c r="G186" s="16" t="n"/>
      <c r="H186" s="16" t="n"/>
      <c r="I186" s="17" t="n"/>
      <c r="J186" s="10" t="n"/>
      <c r="K186" s="18" t="n"/>
      <c r="L186" s="16" t="n"/>
      <c r="M186" s="10" t="n"/>
      <c r="N186" s="15">
        <f>IF(A186="","",IF(J186="",1,IFERROR(INDEX(Stammdaten!$B$11:$B$18,MATCH(J186,Stammdaten!$A$11:$A$18,0)),"")))</f>
        <v/>
      </c>
      <c r="O186" s="19">
        <f>IF(OR(A186="",I186="",N186="",N(N186)=0),"",I186/IF(H186="",1,H186)/IF(G186="",1,G186)/N186)</f>
        <v/>
      </c>
      <c r="P186" s="15">
        <f>IF(B186="","",IFERROR(INDEX(Positionen!$D$6:$D$55,MATCH(B186,Positionen!$A$6:$A$55,0)),""))</f>
        <v/>
      </c>
      <c r="Q186" s="20">
        <f>IF(OR(O186="",P186=""),"",O186*MAX(P186,N(L186)*IF(G186="",1,G186)))</f>
        <v/>
      </c>
      <c r="R186" s="20">
        <f>IF(Q186="","",Q186*N(K186))</f>
        <v/>
      </c>
      <c r="S186" s="14">
        <f>IF(A186="","",TRIM(IF(OR(N186="",N(N186)=0),"Kurs fehlt. ","")&amp;IF(P186="","Pos.-Nr. unbekannt. ","")&amp;IF(AND(E186&lt;&gt;"",P186&lt;&gt;""),IF(E186*IF(G186="",1,G186)&lt;MAX(P186,N(L186)*IF(G186="",1,G186)),"Menge &lt; Abnahmemenge. ",""),"")&amp;IF(AND(L186&lt;&gt;"",P186&lt;&gt;""),IF(L186*IF(G186="",1,G186)&gt;P186,"Mindestabnahme &gt; Bedarf (mit Mindestabnahme gerechnet). ",""),"")&amp;IF(COUNTIFS($A$6:$A$255,A186,$B$6:$B$255,B186)&gt;1,"Doppelte Zeile. ","")))</f>
        <v/>
      </c>
    </row>
    <row r="187">
      <c r="A187" s="10" t="n"/>
      <c r="B187" s="10" t="n"/>
      <c r="C187" s="10" t="n"/>
      <c r="D187" s="10" t="n"/>
      <c r="E187" s="16" t="n"/>
      <c r="F187" s="10" t="n"/>
      <c r="G187" s="16" t="n"/>
      <c r="H187" s="16" t="n"/>
      <c r="I187" s="17" t="n"/>
      <c r="J187" s="10" t="n"/>
      <c r="K187" s="18" t="n"/>
      <c r="L187" s="16" t="n"/>
      <c r="M187" s="10" t="n"/>
      <c r="N187" s="15">
        <f>IF(A187="","",IF(J187="",1,IFERROR(INDEX(Stammdaten!$B$11:$B$18,MATCH(J187,Stammdaten!$A$11:$A$18,0)),"")))</f>
        <v/>
      </c>
      <c r="O187" s="19">
        <f>IF(OR(A187="",I187="",N187="",N(N187)=0),"",I187/IF(H187="",1,H187)/IF(G187="",1,G187)/N187)</f>
        <v/>
      </c>
      <c r="P187" s="15">
        <f>IF(B187="","",IFERROR(INDEX(Positionen!$D$6:$D$55,MATCH(B187,Positionen!$A$6:$A$55,0)),""))</f>
        <v/>
      </c>
      <c r="Q187" s="20">
        <f>IF(OR(O187="",P187=""),"",O187*MAX(P187,N(L187)*IF(G187="",1,G187)))</f>
        <v/>
      </c>
      <c r="R187" s="20">
        <f>IF(Q187="","",Q187*N(K187))</f>
        <v/>
      </c>
      <c r="S187" s="14">
        <f>IF(A187="","",TRIM(IF(OR(N187="",N(N187)=0),"Kurs fehlt. ","")&amp;IF(P187="","Pos.-Nr. unbekannt. ","")&amp;IF(AND(E187&lt;&gt;"",P187&lt;&gt;""),IF(E187*IF(G187="",1,G187)&lt;MAX(P187,N(L187)*IF(G187="",1,G187)),"Menge &lt; Abnahmemenge. ",""),"")&amp;IF(AND(L187&lt;&gt;"",P187&lt;&gt;""),IF(L187*IF(G187="",1,G187)&gt;P187,"Mindestabnahme &gt; Bedarf (mit Mindestabnahme gerechnet). ",""),"")&amp;IF(COUNTIFS($A$6:$A$255,A187,$B$6:$B$255,B187)&gt;1,"Doppelte Zeile. ","")))</f>
        <v/>
      </c>
    </row>
    <row r="188">
      <c r="A188" s="10" t="n"/>
      <c r="B188" s="10" t="n"/>
      <c r="C188" s="10" t="n"/>
      <c r="D188" s="10" t="n"/>
      <c r="E188" s="16" t="n"/>
      <c r="F188" s="10" t="n"/>
      <c r="G188" s="16" t="n"/>
      <c r="H188" s="16" t="n"/>
      <c r="I188" s="17" t="n"/>
      <c r="J188" s="10" t="n"/>
      <c r="K188" s="18" t="n"/>
      <c r="L188" s="16" t="n"/>
      <c r="M188" s="10" t="n"/>
      <c r="N188" s="15">
        <f>IF(A188="","",IF(J188="",1,IFERROR(INDEX(Stammdaten!$B$11:$B$18,MATCH(J188,Stammdaten!$A$11:$A$18,0)),"")))</f>
        <v/>
      </c>
      <c r="O188" s="19">
        <f>IF(OR(A188="",I188="",N188="",N(N188)=0),"",I188/IF(H188="",1,H188)/IF(G188="",1,G188)/N188)</f>
        <v/>
      </c>
      <c r="P188" s="15">
        <f>IF(B188="","",IFERROR(INDEX(Positionen!$D$6:$D$55,MATCH(B188,Positionen!$A$6:$A$55,0)),""))</f>
        <v/>
      </c>
      <c r="Q188" s="20">
        <f>IF(OR(O188="",P188=""),"",O188*MAX(P188,N(L188)*IF(G188="",1,G188)))</f>
        <v/>
      </c>
      <c r="R188" s="20">
        <f>IF(Q188="","",Q188*N(K188))</f>
        <v/>
      </c>
      <c r="S188" s="14">
        <f>IF(A188="","",TRIM(IF(OR(N188="",N(N188)=0),"Kurs fehlt. ","")&amp;IF(P188="","Pos.-Nr. unbekannt. ","")&amp;IF(AND(E188&lt;&gt;"",P188&lt;&gt;""),IF(E188*IF(G188="",1,G188)&lt;MAX(P188,N(L188)*IF(G188="",1,G188)),"Menge &lt; Abnahmemenge. ",""),"")&amp;IF(AND(L188&lt;&gt;"",P188&lt;&gt;""),IF(L188*IF(G188="",1,G188)&gt;P188,"Mindestabnahme &gt; Bedarf (mit Mindestabnahme gerechnet). ",""),"")&amp;IF(COUNTIFS($A$6:$A$255,A188,$B$6:$B$255,B188)&gt;1,"Doppelte Zeile. ","")))</f>
        <v/>
      </c>
    </row>
    <row r="189">
      <c r="A189" s="10" t="n"/>
      <c r="B189" s="10" t="n"/>
      <c r="C189" s="10" t="n"/>
      <c r="D189" s="10" t="n"/>
      <c r="E189" s="16" t="n"/>
      <c r="F189" s="10" t="n"/>
      <c r="G189" s="16" t="n"/>
      <c r="H189" s="16" t="n"/>
      <c r="I189" s="17" t="n"/>
      <c r="J189" s="10" t="n"/>
      <c r="K189" s="18" t="n"/>
      <c r="L189" s="16" t="n"/>
      <c r="M189" s="10" t="n"/>
      <c r="N189" s="15">
        <f>IF(A189="","",IF(J189="",1,IFERROR(INDEX(Stammdaten!$B$11:$B$18,MATCH(J189,Stammdaten!$A$11:$A$18,0)),"")))</f>
        <v/>
      </c>
      <c r="O189" s="19">
        <f>IF(OR(A189="",I189="",N189="",N(N189)=0),"",I189/IF(H189="",1,H189)/IF(G189="",1,G189)/N189)</f>
        <v/>
      </c>
      <c r="P189" s="15">
        <f>IF(B189="","",IFERROR(INDEX(Positionen!$D$6:$D$55,MATCH(B189,Positionen!$A$6:$A$55,0)),""))</f>
        <v/>
      </c>
      <c r="Q189" s="20">
        <f>IF(OR(O189="",P189=""),"",O189*MAX(P189,N(L189)*IF(G189="",1,G189)))</f>
        <v/>
      </c>
      <c r="R189" s="20">
        <f>IF(Q189="","",Q189*N(K189))</f>
        <v/>
      </c>
      <c r="S189" s="14">
        <f>IF(A189="","",TRIM(IF(OR(N189="",N(N189)=0),"Kurs fehlt. ","")&amp;IF(P189="","Pos.-Nr. unbekannt. ","")&amp;IF(AND(E189&lt;&gt;"",P189&lt;&gt;""),IF(E189*IF(G189="",1,G189)&lt;MAX(P189,N(L189)*IF(G189="",1,G189)),"Menge &lt; Abnahmemenge. ",""),"")&amp;IF(AND(L189&lt;&gt;"",P189&lt;&gt;""),IF(L189*IF(G189="",1,G189)&gt;P189,"Mindestabnahme &gt; Bedarf (mit Mindestabnahme gerechnet). ",""),"")&amp;IF(COUNTIFS($A$6:$A$255,A189,$B$6:$B$255,B189)&gt;1,"Doppelte Zeile. ","")))</f>
        <v/>
      </c>
    </row>
    <row r="190">
      <c r="A190" s="10" t="n"/>
      <c r="B190" s="10" t="n"/>
      <c r="C190" s="10" t="n"/>
      <c r="D190" s="10" t="n"/>
      <c r="E190" s="16" t="n"/>
      <c r="F190" s="10" t="n"/>
      <c r="G190" s="16" t="n"/>
      <c r="H190" s="16" t="n"/>
      <c r="I190" s="17" t="n"/>
      <c r="J190" s="10" t="n"/>
      <c r="K190" s="18" t="n"/>
      <c r="L190" s="16" t="n"/>
      <c r="M190" s="10" t="n"/>
      <c r="N190" s="15">
        <f>IF(A190="","",IF(J190="",1,IFERROR(INDEX(Stammdaten!$B$11:$B$18,MATCH(J190,Stammdaten!$A$11:$A$18,0)),"")))</f>
        <v/>
      </c>
      <c r="O190" s="19">
        <f>IF(OR(A190="",I190="",N190="",N(N190)=0),"",I190/IF(H190="",1,H190)/IF(G190="",1,G190)/N190)</f>
        <v/>
      </c>
      <c r="P190" s="15">
        <f>IF(B190="","",IFERROR(INDEX(Positionen!$D$6:$D$55,MATCH(B190,Positionen!$A$6:$A$55,0)),""))</f>
        <v/>
      </c>
      <c r="Q190" s="20">
        <f>IF(OR(O190="",P190=""),"",O190*MAX(P190,N(L190)*IF(G190="",1,G190)))</f>
        <v/>
      </c>
      <c r="R190" s="20">
        <f>IF(Q190="","",Q190*N(K190))</f>
        <v/>
      </c>
      <c r="S190" s="14">
        <f>IF(A190="","",TRIM(IF(OR(N190="",N(N190)=0),"Kurs fehlt. ","")&amp;IF(P190="","Pos.-Nr. unbekannt. ","")&amp;IF(AND(E190&lt;&gt;"",P190&lt;&gt;""),IF(E190*IF(G190="",1,G190)&lt;MAX(P190,N(L190)*IF(G190="",1,G190)),"Menge &lt; Abnahmemenge. ",""),"")&amp;IF(AND(L190&lt;&gt;"",P190&lt;&gt;""),IF(L190*IF(G190="",1,G190)&gt;P190,"Mindestabnahme &gt; Bedarf (mit Mindestabnahme gerechnet). ",""),"")&amp;IF(COUNTIFS($A$6:$A$255,A190,$B$6:$B$255,B190)&gt;1,"Doppelte Zeile. ","")))</f>
        <v/>
      </c>
    </row>
    <row r="191">
      <c r="A191" s="10" t="n"/>
      <c r="B191" s="10" t="n"/>
      <c r="C191" s="10" t="n"/>
      <c r="D191" s="10" t="n"/>
      <c r="E191" s="16" t="n"/>
      <c r="F191" s="10" t="n"/>
      <c r="G191" s="16" t="n"/>
      <c r="H191" s="16" t="n"/>
      <c r="I191" s="17" t="n"/>
      <c r="J191" s="10" t="n"/>
      <c r="K191" s="18" t="n"/>
      <c r="L191" s="16" t="n"/>
      <c r="M191" s="10" t="n"/>
      <c r="N191" s="15">
        <f>IF(A191="","",IF(J191="",1,IFERROR(INDEX(Stammdaten!$B$11:$B$18,MATCH(J191,Stammdaten!$A$11:$A$18,0)),"")))</f>
        <v/>
      </c>
      <c r="O191" s="19">
        <f>IF(OR(A191="",I191="",N191="",N(N191)=0),"",I191/IF(H191="",1,H191)/IF(G191="",1,G191)/N191)</f>
        <v/>
      </c>
      <c r="P191" s="15">
        <f>IF(B191="","",IFERROR(INDEX(Positionen!$D$6:$D$55,MATCH(B191,Positionen!$A$6:$A$55,0)),""))</f>
        <v/>
      </c>
      <c r="Q191" s="20">
        <f>IF(OR(O191="",P191=""),"",O191*MAX(P191,N(L191)*IF(G191="",1,G191)))</f>
        <v/>
      </c>
      <c r="R191" s="20">
        <f>IF(Q191="","",Q191*N(K191))</f>
        <v/>
      </c>
      <c r="S191" s="14">
        <f>IF(A191="","",TRIM(IF(OR(N191="",N(N191)=0),"Kurs fehlt. ","")&amp;IF(P191="","Pos.-Nr. unbekannt. ","")&amp;IF(AND(E191&lt;&gt;"",P191&lt;&gt;""),IF(E191*IF(G191="",1,G191)&lt;MAX(P191,N(L191)*IF(G191="",1,G191)),"Menge &lt; Abnahmemenge. ",""),"")&amp;IF(AND(L191&lt;&gt;"",P191&lt;&gt;""),IF(L191*IF(G191="",1,G191)&gt;P191,"Mindestabnahme &gt; Bedarf (mit Mindestabnahme gerechnet). ",""),"")&amp;IF(COUNTIFS($A$6:$A$255,A191,$B$6:$B$255,B191)&gt;1,"Doppelte Zeile. ","")))</f>
        <v/>
      </c>
    </row>
    <row r="192">
      <c r="A192" s="10" t="n"/>
      <c r="B192" s="10" t="n"/>
      <c r="C192" s="10" t="n"/>
      <c r="D192" s="10" t="n"/>
      <c r="E192" s="16" t="n"/>
      <c r="F192" s="10" t="n"/>
      <c r="G192" s="16" t="n"/>
      <c r="H192" s="16" t="n"/>
      <c r="I192" s="17" t="n"/>
      <c r="J192" s="10" t="n"/>
      <c r="K192" s="18" t="n"/>
      <c r="L192" s="16" t="n"/>
      <c r="M192" s="10" t="n"/>
      <c r="N192" s="15">
        <f>IF(A192="","",IF(J192="",1,IFERROR(INDEX(Stammdaten!$B$11:$B$18,MATCH(J192,Stammdaten!$A$11:$A$18,0)),"")))</f>
        <v/>
      </c>
      <c r="O192" s="19">
        <f>IF(OR(A192="",I192="",N192="",N(N192)=0),"",I192/IF(H192="",1,H192)/IF(G192="",1,G192)/N192)</f>
        <v/>
      </c>
      <c r="P192" s="15">
        <f>IF(B192="","",IFERROR(INDEX(Positionen!$D$6:$D$55,MATCH(B192,Positionen!$A$6:$A$55,0)),""))</f>
        <v/>
      </c>
      <c r="Q192" s="20">
        <f>IF(OR(O192="",P192=""),"",O192*MAX(P192,N(L192)*IF(G192="",1,G192)))</f>
        <v/>
      </c>
      <c r="R192" s="20">
        <f>IF(Q192="","",Q192*N(K192))</f>
        <v/>
      </c>
      <c r="S192" s="14">
        <f>IF(A192="","",TRIM(IF(OR(N192="",N(N192)=0),"Kurs fehlt. ","")&amp;IF(P192="","Pos.-Nr. unbekannt. ","")&amp;IF(AND(E192&lt;&gt;"",P192&lt;&gt;""),IF(E192*IF(G192="",1,G192)&lt;MAX(P192,N(L192)*IF(G192="",1,G192)),"Menge &lt; Abnahmemenge. ",""),"")&amp;IF(AND(L192&lt;&gt;"",P192&lt;&gt;""),IF(L192*IF(G192="",1,G192)&gt;P192,"Mindestabnahme &gt; Bedarf (mit Mindestabnahme gerechnet). ",""),"")&amp;IF(COUNTIFS($A$6:$A$255,A192,$B$6:$B$255,B192)&gt;1,"Doppelte Zeile. ","")))</f>
        <v/>
      </c>
    </row>
    <row r="193">
      <c r="A193" s="10" t="n"/>
      <c r="B193" s="10" t="n"/>
      <c r="C193" s="10" t="n"/>
      <c r="D193" s="10" t="n"/>
      <c r="E193" s="16" t="n"/>
      <c r="F193" s="10" t="n"/>
      <c r="G193" s="16" t="n"/>
      <c r="H193" s="16" t="n"/>
      <c r="I193" s="17" t="n"/>
      <c r="J193" s="10" t="n"/>
      <c r="K193" s="18" t="n"/>
      <c r="L193" s="16" t="n"/>
      <c r="M193" s="10" t="n"/>
      <c r="N193" s="15">
        <f>IF(A193="","",IF(J193="",1,IFERROR(INDEX(Stammdaten!$B$11:$B$18,MATCH(J193,Stammdaten!$A$11:$A$18,0)),"")))</f>
        <v/>
      </c>
      <c r="O193" s="19">
        <f>IF(OR(A193="",I193="",N193="",N(N193)=0),"",I193/IF(H193="",1,H193)/IF(G193="",1,G193)/N193)</f>
        <v/>
      </c>
      <c r="P193" s="15">
        <f>IF(B193="","",IFERROR(INDEX(Positionen!$D$6:$D$55,MATCH(B193,Positionen!$A$6:$A$55,0)),""))</f>
        <v/>
      </c>
      <c r="Q193" s="20">
        <f>IF(OR(O193="",P193=""),"",O193*MAX(P193,N(L193)*IF(G193="",1,G193)))</f>
        <v/>
      </c>
      <c r="R193" s="20">
        <f>IF(Q193="","",Q193*N(K193))</f>
        <v/>
      </c>
      <c r="S193" s="14">
        <f>IF(A193="","",TRIM(IF(OR(N193="",N(N193)=0),"Kurs fehlt. ","")&amp;IF(P193="","Pos.-Nr. unbekannt. ","")&amp;IF(AND(E193&lt;&gt;"",P193&lt;&gt;""),IF(E193*IF(G193="",1,G193)&lt;MAX(P193,N(L193)*IF(G193="",1,G193)),"Menge &lt; Abnahmemenge. ",""),"")&amp;IF(AND(L193&lt;&gt;"",P193&lt;&gt;""),IF(L193*IF(G193="",1,G193)&gt;P193,"Mindestabnahme &gt; Bedarf (mit Mindestabnahme gerechnet). ",""),"")&amp;IF(COUNTIFS($A$6:$A$255,A193,$B$6:$B$255,B193)&gt;1,"Doppelte Zeile. ","")))</f>
        <v/>
      </c>
    </row>
    <row r="194">
      <c r="A194" s="10" t="n"/>
      <c r="B194" s="10" t="n"/>
      <c r="C194" s="10" t="n"/>
      <c r="D194" s="10" t="n"/>
      <c r="E194" s="16" t="n"/>
      <c r="F194" s="10" t="n"/>
      <c r="G194" s="16" t="n"/>
      <c r="H194" s="16" t="n"/>
      <c r="I194" s="17" t="n"/>
      <c r="J194" s="10" t="n"/>
      <c r="K194" s="18" t="n"/>
      <c r="L194" s="16" t="n"/>
      <c r="M194" s="10" t="n"/>
      <c r="N194" s="15">
        <f>IF(A194="","",IF(J194="",1,IFERROR(INDEX(Stammdaten!$B$11:$B$18,MATCH(J194,Stammdaten!$A$11:$A$18,0)),"")))</f>
        <v/>
      </c>
      <c r="O194" s="19">
        <f>IF(OR(A194="",I194="",N194="",N(N194)=0),"",I194/IF(H194="",1,H194)/IF(G194="",1,G194)/N194)</f>
        <v/>
      </c>
      <c r="P194" s="15">
        <f>IF(B194="","",IFERROR(INDEX(Positionen!$D$6:$D$55,MATCH(B194,Positionen!$A$6:$A$55,0)),""))</f>
        <v/>
      </c>
      <c r="Q194" s="20">
        <f>IF(OR(O194="",P194=""),"",O194*MAX(P194,N(L194)*IF(G194="",1,G194)))</f>
        <v/>
      </c>
      <c r="R194" s="20">
        <f>IF(Q194="","",Q194*N(K194))</f>
        <v/>
      </c>
      <c r="S194" s="14">
        <f>IF(A194="","",TRIM(IF(OR(N194="",N(N194)=0),"Kurs fehlt. ","")&amp;IF(P194="","Pos.-Nr. unbekannt. ","")&amp;IF(AND(E194&lt;&gt;"",P194&lt;&gt;""),IF(E194*IF(G194="",1,G194)&lt;MAX(P194,N(L194)*IF(G194="",1,G194)),"Menge &lt; Abnahmemenge. ",""),"")&amp;IF(AND(L194&lt;&gt;"",P194&lt;&gt;""),IF(L194*IF(G194="",1,G194)&gt;P194,"Mindestabnahme &gt; Bedarf (mit Mindestabnahme gerechnet). ",""),"")&amp;IF(COUNTIFS($A$6:$A$255,A194,$B$6:$B$255,B194)&gt;1,"Doppelte Zeile. ","")))</f>
        <v/>
      </c>
    </row>
    <row r="195">
      <c r="A195" s="10" t="n"/>
      <c r="B195" s="10" t="n"/>
      <c r="C195" s="10" t="n"/>
      <c r="D195" s="10" t="n"/>
      <c r="E195" s="16" t="n"/>
      <c r="F195" s="10" t="n"/>
      <c r="G195" s="16" t="n"/>
      <c r="H195" s="16" t="n"/>
      <c r="I195" s="17" t="n"/>
      <c r="J195" s="10" t="n"/>
      <c r="K195" s="18" t="n"/>
      <c r="L195" s="16" t="n"/>
      <c r="M195" s="10" t="n"/>
      <c r="N195" s="15">
        <f>IF(A195="","",IF(J195="",1,IFERROR(INDEX(Stammdaten!$B$11:$B$18,MATCH(J195,Stammdaten!$A$11:$A$18,0)),"")))</f>
        <v/>
      </c>
      <c r="O195" s="19">
        <f>IF(OR(A195="",I195="",N195="",N(N195)=0),"",I195/IF(H195="",1,H195)/IF(G195="",1,G195)/N195)</f>
        <v/>
      </c>
      <c r="P195" s="15">
        <f>IF(B195="","",IFERROR(INDEX(Positionen!$D$6:$D$55,MATCH(B195,Positionen!$A$6:$A$55,0)),""))</f>
        <v/>
      </c>
      <c r="Q195" s="20">
        <f>IF(OR(O195="",P195=""),"",O195*MAX(P195,N(L195)*IF(G195="",1,G195)))</f>
        <v/>
      </c>
      <c r="R195" s="20">
        <f>IF(Q195="","",Q195*N(K195))</f>
        <v/>
      </c>
      <c r="S195" s="14">
        <f>IF(A195="","",TRIM(IF(OR(N195="",N(N195)=0),"Kurs fehlt. ","")&amp;IF(P195="","Pos.-Nr. unbekannt. ","")&amp;IF(AND(E195&lt;&gt;"",P195&lt;&gt;""),IF(E195*IF(G195="",1,G195)&lt;MAX(P195,N(L195)*IF(G195="",1,G195)),"Menge &lt; Abnahmemenge. ",""),"")&amp;IF(AND(L195&lt;&gt;"",P195&lt;&gt;""),IF(L195*IF(G195="",1,G195)&gt;P195,"Mindestabnahme &gt; Bedarf (mit Mindestabnahme gerechnet). ",""),"")&amp;IF(COUNTIFS($A$6:$A$255,A195,$B$6:$B$255,B195)&gt;1,"Doppelte Zeile. ","")))</f>
        <v/>
      </c>
    </row>
    <row r="196">
      <c r="A196" s="10" t="n"/>
      <c r="B196" s="10" t="n"/>
      <c r="C196" s="10" t="n"/>
      <c r="D196" s="10" t="n"/>
      <c r="E196" s="16" t="n"/>
      <c r="F196" s="10" t="n"/>
      <c r="G196" s="16" t="n"/>
      <c r="H196" s="16" t="n"/>
      <c r="I196" s="17" t="n"/>
      <c r="J196" s="10" t="n"/>
      <c r="K196" s="18" t="n"/>
      <c r="L196" s="16" t="n"/>
      <c r="M196" s="10" t="n"/>
      <c r="N196" s="15">
        <f>IF(A196="","",IF(J196="",1,IFERROR(INDEX(Stammdaten!$B$11:$B$18,MATCH(J196,Stammdaten!$A$11:$A$18,0)),"")))</f>
        <v/>
      </c>
      <c r="O196" s="19">
        <f>IF(OR(A196="",I196="",N196="",N(N196)=0),"",I196/IF(H196="",1,H196)/IF(G196="",1,G196)/N196)</f>
        <v/>
      </c>
      <c r="P196" s="15">
        <f>IF(B196="","",IFERROR(INDEX(Positionen!$D$6:$D$55,MATCH(B196,Positionen!$A$6:$A$55,0)),""))</f>
        <v/>
      </c>
      <c r="Q196" s="20">
        <f>IF(OR(O196="",P196=""),"",O196*MAX(P196,N(L196)*IF(G196="",1,G196)))</f>
        <v/>
      </c>
      <c r="R196" s="20">
        <f>IF(Q196="","",Q196*N(K196))</f>
        <v/>
      </c>
      <c r="S196" s="14">
        <f>IF(A196="","",TRIM(IF(OR(N196="",N(N196)=0),"Kurs fehlt. ","")&amp;IF(P196="","Pos.-Nr. unbekannt. ","")&amp;IF(AND(E196&lt;&gt;"",P196&lt;&gt;""),IF(E196*IF(G196="",1,G196)&lt;MAX(P196,N(L196)*IF(G196="",1,G196)),"Menge &lt; Abnahmemenge. ",""),"")&amp;IF(AND(L196&lt;&gt;"",P196&lt;&gt;""),IF(L196*IF(G196="",1,G196)&gt;P196,"Mindestabnahme &gt; Bedarf (mit Mindestabnahme gerechnet). ",""),"")&amp;IF(COUNTIFS($A$6:$A$255,A196,$B$6:$B$255,B196)&gt;1,"Doppelte Zeile. ","")))</f>
        <v/>
      </c>
    </row>
    <row r="197">
      <c r="A197" s="10" t="n"/>
      <c r="B197" s="10" t="n"/>
      <c r="C197" s="10" t="n"/>
      <c r="D197" s="10" t="n"/>
      <c r="E197" s="16" t="n"/>
      <c r="F197" s="10" t="n"/>
      <c r="G197" s="16" t="n"/>
      <c r="H197" s="16" t="n"/>
      <c r="I197" s="17" t="n"/>
      <c r="J197" s="10" t="n"/>
      <c r="K197" s="18" t="n"/>
      <c r="L197" s="16" t="n"/>
      <c r="M197" s="10" t="n"/>
      <c r="N197" s="15">
        <f>IF(A197="","",IF(J197="",1,IFERROR(INDEX(Stammdaten!$B$11:$B$18,MATCH(J197,Stammdaten!$A$11:$A$18,0)),"")))</f>
        <v/>
      </c>
      <c r="O197" s="19">
        <f>IF(OR(A197="",I197="",N197="",N(N197)=0),"",I197/IF(H197="",1,H197)/IF(G197="",1,G197)/N197)</f>
        <v/>
      </c>
      <c r="P197" s="15">
        <f>IF(B197="","",IFERROR(INDEX(Positionen!$D$6:$D$55,MATCH(B197,Positionen!$A$6:$A$55,0)),""))</f>
        <v/>
      </c>
      <c r="Q197" s="20">
        <f>IF(OR(O197="",P197=""),"",O197*MAX(P197,N(L197)*IF(G197="",1,G197)))</f>
        <v/>
      </c>
      <c r="R197" s="20">
        <f>IF(Q197="","",Q197*N(K197))</f>
        <v/>
      </c>
      <c r="S197" s="14">
        <f>IF(A197="","",TRIM(IF(OR(N197="",N(N197)=0),"Kurs fehlt. ","")&amp;IF(P197="","Pos.-Nr. unbekannt. ","")&amp;IF(AND(E197&lt;&gt;"",P197&lt;&gt;""),IF(E197*IF(G197="",1,G197)&lt;MAX(P197,N(L197)*IF(G197="",1,G197)),"Menge &lt; Abnahmemenge. ",""),"")&amp;IF(AND(L197&lt;&gt;"",P197&lt;&gt;""),IF(L197*IF(G197="",1,G197)&gt;P197,"Mindestabnahme &gt; Bedarf (mit Mindestabnahme gerechnet). ",""),"")&amp;IF(COUNTIFS($A$6:$A$255,A197,$B$6:$B$255,B197)&gt;1,"Doppelte Zeile. ","")))</f>
        <v/>
      </c>
    </row>
    <row r="198">
      <c r="A198" s="10" t="n"/>
      <c r="B198" s="10" t="n"/>
      <c r="C198" s="10" t="n"/>
      <c r="D198" s="10" t="n"/>
      <c r="E198" s="16" t="n"/>
      <c r="F198" s="10" t="n"/>
      <c r="G198" s="16" t="n"/>
      <c r="H198" s="16" t="n"/>
      <c r="I198" s="17" t="n"/>
      <c r="J198" s="10" t="n"/>
      <c r="K198" s="18" t="n"/>
      <c r="L198" s="16" t="n"/>
      <c r="M198" s="10" t="n"/>
      <c r="N198" s="15">
        <f>IF(A198="","",IF(J198="",1,IFERROR(INDEX(Stammdaten!$B$11:$B$18,MATCH(J198,Stammdaten!$A$11:$A$18,0)),"")))</f>
        <v/>
      </c>
      <c r="O198" s="19">
        <f>IF(OR(A198="",I198="",N198="",N(N198)=0),"",I198/IF(H198="",1,H198)/IF(G198="",1,G198)/N198)</f>
        <v/>
      </c>
      <c r="P198" s="15">
        <f>IF(B198="","",IFERROR(INDEX(Positionen!$D$6:$D$55,MATCH(B198,Positionen!$A$6:$A$55,0)),""))</f>
        <v/>
      </c>
      <c r="Q198" s="20">
        <f>IF(OR(O198="",P198=""),"",O198*MAX(P198,N(L198)*IF(G198="",1,G198)))</f>
        <v/>
      </c>
      <c r="R198" s="20">
        <f>IF(Q198="","",Q198*N(K198))</f>
        <v/>
      </c>
      <c r="S198" s="14">
        <f>IF(A198="","",TRIM(IF(OR(N198="",N(N198)=0),"Kurs fehlt. ","")&amp;IF(P198="","Pos.-Nr. unbekannt. ","")&amp;IF(AND(E198&lt;&gt;"",P198&lt;&gt;""),IF(E198*IF(G198="",1,G198)&lt;MAX(P198,N(L198)*IF(G198="",1,G198)),"Menge &lt; Abnahmemenge. ",""),"")&amp;IF(AND(L198&lt;&gt;"",P198&lt;&gt;""),IF(L198*IF(G198="",1,G198)&gt;P198,"Mindestabnahme &gt; Bedarf (mit Mindestabnahme gerechnet). ",""),"")&amp;IF(COUNTIFS($A$6:$A$255,A198,$B$6:$B$255,B198)&gt;1,"Doppelte Zeile. ","")))</f>
        <v/>
      </c>
    </row>
    <row r="199">
      <c r="A199" s="10" t="n"/>
      <c r="B199" s="10" t="n"/>
      <c r="C199" s="10" t="n"/>
      <c r="D199" s="10" t="n"/>
      <c r="E199" s="16" t="n"/>
      <c r="F199" s="10" t="n"/>
      <c r="G199" s="16" t="n"/>
      <c r="H199" s="16" t="n"/>
      <c r="I199" s="17" t="n"/>
      <c r="J199" s="10" t="n"/>
      <c r="K199" s="18" t="n"/>
      <c r="L199" s="16" t="n"/>
      <c r="M199" s="10" t="n"/>
      <c r="N199" s="15">
        <f>IF(A199="","",IF(J199="",1,IFERROR(INDEX(Stammdaten!$B$11:$B$18,MATCH(J199,Stammdaten!$A$11:$A$18,0)),"")))</f>
        <v/>
      </c>
      <c r="O199" s="19">
        <f>IF(OR(A199="",I199="",N199="",N(N199)=0),"",I199/IF(H199="",1,H199)/IF(G199="",1,G199)/N199)</f>
        <v/>
      </c>
      <c r="P199" s="15">
        <f>IF(B199="","",IFERROR(INDEX(Positionen!$D$6:$D$55,MATCH(B199,Positionen!$A$6:$A$55,0)),""))</f>
        <v/>
      </c>
      <c r="Q199" s="20">
        <f>IF(OR(O199="",P199=""),"",O199*MAX(P199,N(L199)*IF(G199="",1,G199)))</f>
        <v/>
      </c>
      <c r="R199" s="20">
        <f>IF(Q199="","",Q199*N(K199))</f>
        <v/>
      </c>
      <c r="S199" s="14">
        <f>IF(A199="","",TRIM(IF(OR(N199="",N(N199)=0),"Kurs fehlt. ","")&amp;IF(P199="","Pos.-Nr. unbekannt. ","")&amp;IF(AND(E199&lt;&gt;"",P199&lt;&gt;""),IF(E199*IF(G199="",1,G199)&lt;MAX(P199,N(L199)*IF(G199="",1,G199)),"Menge &lt; Abnahmemenge. ",""),"")&amp;IF(AND(L199&lt;&gt;"",P199&lt;&gt;""),IF(L199*IF(G199="",1,G199)&gt;P199,"Mindestabnahme &gt; Bedarf (mit Mindestabnahme gerechnet). ",""),"")&amp;IF(COUNTIFS($A$6:$A$255,A199,$B$6:$B$255,B199)&gt;1,"Doppelte Zeile. ","")))</f>
        <v/>
      </c>
    </row>
    <row r="200">
      <c r="A200" s="10" t="n"/>
      <c r="B200" s="10" t="n"/>
      <c r="C200" s="10" t="n"/>
      <c r="D200" s="10" t="n"/>
      <c r="E200" s="16" t="n"/>
      <c r="F200" s="10" t="n"/>
      <c r="G200" s="16" t="n"/>
      <c r="H200" s="16" t="n"/>
      <c r="I200" s="17" t="n"/>
      <c r="J200" s="10" t="n"/>
      <c r="K200" s="18" t="n"/>
      <c r="L200" s="16" t="n"/>
      <c r="M200" s="10" t="n"/>
      <c r="N200" s="15">
        <f>IF(A200="","",IF(J200="",1,IFERROR(INDEX(Stammdaten!$B$11:$B$18,MATCH(J200,Stammdaten!$A$11:$A$18,0)),"")))</f>
        <v/>
      </c>
      <c r="O200" s="19">
        <f>IF(OR(A200="",I200="",N200="",N(N200)=0),"",I200/IF(H200="",1,H200)/IF(G200="",1,G200)/N200)</f>
        <v/>
      </c>
      <c r="P200" s="15">
        <f>IF(B200="","",IFERROR(INDEX(Positionen!$D$6:$D$55,MATCH(B200,Positionen!$A$6:$A$55,0)),""))</f>
        <v/>
      </c>
      <c r="Q200" s="20">
        <f>IF(OR(O200="",P200=""),"",O200*MAX(P200,N(L200)*IF(G200="",1,G200)))</f>
        <v/>
      </c>
      <c r="R200" s="20">
        <f>IF(Q200="","",Q200*N(K200))</f>
        <v/>
      </c>
      <c r="S200" s="14">
        <f>IF(A200="","",TRIM(IF(OR(N200="",N(N200)=0),"Kurs fehlt. ","")&amp;IF(P200="","Pos.-Nr. unbekannt. ","")&amp;IF(AND(E200&lt;&gt;"",P200&lt;&gt;""),IF(E200*IF(G200="",1,G200)&lt;MAX(P200,N(L200)*IF(G200="",1,G200)),"Menge &lt; Abnahmemenge. ",""),"")&amp;IF(AND(L200&lt;&gt;"",P200&lt;&gt;""),IF(L200*IF(G200="",1,G200)&gt;P200,"Mindestabnahme &gt; Bedarf (mit Mindestabnahme gerechnet). ",""),"")&amp;IF(COUNTIFS($A$6:$A$255,A200,$B$6:$B$255,B200)&gt;1,"Doppelte Zeile. ","")))</f>
        <v/>
      </c>
    </row>
    <row r="201">
      <c r="A201" s="10" t="n"/>
      <c r="B201" s="10" t="n"/>
      <c r="C201" s="10" t="n"/>
      <c r="D201" s="10" t="n"/>
      <c r="E201" s="16" t="n"/>
      <c r="F201" s="10" t="n"/>
      <c r="G201" s="16" t="n"/>
      <c r="H201" s="16" t="n"/>
      <c r="I201" s="17" t="n"/>
      <c r="J201" s="10" t="n"/>
      <c r="K201" s="18" t="n"/>
      <c r="L201" s="16" t="n"/>
      <c r="M201" s="10" t="n"/>
      <c r="N201" s="15">
        <f>IF(A201="","",IF(J201="",1,IFERROR(INDEX(Stammdaten!$B$11:$B$18,MATCH(J201,Stammdaten!$A$11:$A$18,0)),"")))</f>
        <v/>
      </c>
      <c r="O201" s="19">
        <f>IF(OR(A201="",I201="",N201="",N(N201)=0),"",I201/IF(H201="",1,H201)/IF(G201="",1,G201)/N201)</f>
        <v/>
      </c>
      <c r="P201" s="15">
        <f>IF(B201="","",IFERROR(INDEX(Positionen!$D$6:$D$55,MATCH(B201,Positionen!$A$6:$A$55,0)),""))</f>
        <v/>
      </c>
      <c r="Q201" s="20">
        <f>IF(OR(O201="",P201=""),"",O201*MAX(P201,N(L201)*IF(G201="",1,G201)))</f>
        <v/>
      </c>
      <c r="R201" s="20">
        <f>IF(Q201="","",Q201*N(K201))</f>
        <v/>
      </c>
      <c r="S201" s="14">
        <f>IF(A201="","",TRIM(IF(OR(N201="",N(N201)=0),"Kurs fehlt. ","")&amp;IF(P201="","Pos.-Nr. unbekannt. ","")&amp;IF(AND(E201&lt;&gt;"",P201&lt;&gt;""),IF(E201*IF(G201="",1,G201)&lt;MAX(P201,N(L201)*IF(G201="",1,G201)),"Menge &lt; Abnahmemenge. ",""),"")&amp;IF(AND(L201&lt;&gt;"",P201&lt;&gt;""),IF(L201*IF(G201="",1,G201)&gt;P201,"Mindestabnahme &gt; Bedarf (mit Mindestabnahme gerechnet). ",""),"")&amp;IF(COUNTIFS($A$6:$A$255,A201,$B$6:$B$255,B201)&gt;1,"Doppelte Zeile. ","")))</f>
        <v/>
      </c>
    </row>
    <row r="202">
      <c r="A202" s="10" t="n"/>
      <c r="B202" s="10" t="n"/>
      <c r="C202" s="10" t="n"/>
      <c r="D202" s="10" t="n"/>
      <c r="E202" s="16" t="n"/>
      <c r="F202" s="10" t="n"/>
      <c r="G202" s="16" t="n"/>
      <c r="H202" s="16" t="n"/>
      <c r="I202" s="17" t="n"/>
      <c r="J202" s="10" t="n"/>
      <c r="K202" s="18" t="n"/>
      <c r="L202" s="16" t="n"/>
      <c r="M202" s="10" t="n"/>
      <c r="N202" s="15">
        <f>IF(A202="","",IF(J202="",1,IFERROR(INDEX(Stammdaten!$B$11:$B$18,MATCH(J202,Stammdaten!$A$11:$A$18,0)),"")))</f>
        <v/>
      </c>
      <c r="O202" s="19">
        <f>IF(OR(A202="",I202="",N202="",N(N202)=0),"",I202/IF(H202="",1,H202)/IF(G202="",1,G202)/N202)</f>
        <v/>
      </c>
      <c r="P202" s="15">
        <f>IF(B202="","",IFERROR(INDEX(Positionen!$D$6:$D$55,MATCH(B202,Positionen!$A$6:$A$55,0)),""))</f>
        <v/>
      </c>
      <c r="Q202" s="20">
        <f>IF(OR(O202="",P202=""),"",O202*MAX(P202,N(L202)*IF(G202="",1,G202)))</f>
        <v/>
      </c>
      <c r="R202" s="20">
        <f>IF(Q202="","",Q202*N(K202))</f>
        <v/>
      </c>
      <c r="S202" s="14">
        <f>IF(A202="","",TRIM(IF(OR(N202="",N(N202)=0),"Kurs fehlt. ","")&amp;IF(P202="","Pos.-Nr. unbekannt. ","")&amp;IF(AND(E202&lt;&gt;"",P202&lt;&gt;""),IF(E202*IF(G202="",1,G202)&lt;MAX(P202,N(L202)*IF(G202="",1,G202)),"Menge &lt; Abnahmemenge. ",""),"")&amp;IF(AND(L202&lt;&gt;"",P202&lt;&gt;""),IF(L202*IF(G202="",1,G202)&gt;P202,"Mindestabnahme &gt; Bedarf (mit Mindestabnahme gerechnet). ",""),"")&amp;IF(COUNTIFS($A$6:$A$255,A202,$B$6:$B$255,B202)&gt;1,"Doppelte Zeile. ","")))</f>
        <v/>
      </c>
    </row>
    <row r="203">
      <c r="A203" s="10" t="n"/>
      <c r="B203" s="10" t="n"/>
      <c r="C203" s="10" t="n"/>
      <c r="D203" s="10" t="n"/>
      <c r="E203" s="16" t="n"/>
      <c r="F203" s="10" t="n"/>
      <c r="G203" s="16" t="n"/>
      <c r="H203" s="16" t="n"/>
      <c r="I203" s="17" t="n"/>
      <c r="J203" s="10" t="n"/>
      <c r="K203" s="18" t="n"/>
      <c r="L203" s="16" t="n"/>
      <c r="M203" s="10" t="n"/>
      <c r="N203" s="15">
        <f>IF(A203="","",IF(J203="",1,IFERROR(INDEX(Stammdaten!$B$11:$B$18,MATCH(J203,Stammdaten!$A$11:$A$18,0)),"")))</f>
        <v/>
      </c>
      <c r="O203" s="19">
        <f>IF(OR(A203="",I203="",N203="",N(N203)=0),"",I203/IF(H203="",1,H203)/IF(G203="",1,G203)/N203)</f>
        <v/>
      </c>
      <c r="P203" s="15">
        <f>IF(B203="","",IFERROR(INDEX(Positionen!$D$6:$D$55,MATCH(B203,Positionen!$A$6:$A$55,0)),""))</f>
        <v/>
      </c>
      <c r="Q203" s="20">
        <f>IF(OR(O203="",P203=""),"",O203*MAX(P203,N(L203)*IF(G203="",1,G203)))</f>
        <v/>
      </c>
      <c r="R203" s="20">
        <f>IF(Q203="","",Q203*N(K203))</f>
        <v/>
      </c>
      <c r="S203" s="14">
        <f>IF(A203="","",TRIM(IF(OR(N203="",N(N203)=0),"Kurs fehlt. ","")&amp;IF(P203="","Pos.-Nr. unbekannt. ","")&amp;IF(AND(E203&lt;&gt;"",P203&lt;&gt;""),IF(E203*IF(G203="",1,G203)&lt;MAX(P203,N(L203)*IF(G203="",1,G203)),"Menge &lt; Abnahmemenge. ",""),"")&amp;IF(AND(L203&lt;&gt;"",P203&lt;&gt;""),IF(L203*IF(G203="",1,G203)&gt;P203,"Mindestabnahme &gt; Bedarf (mit Mindestabnahme gerechnet). ",""),"")&amp;IF(COUNTIFS($A$6:$A$255,A203,$B$6:$B$255,B203)&gt;1,"Doppelte Zeile. ","")))</f>
        <v/>
      </c>
    </row>
    <row r="204">
      <c r="A204" s="10" t="n"/>
      <c r="B204" s="10" t="n"/>
      <c r="C204" s="10" t="n"/>
      <c r="D204" s="10" t="n"/>
      <c r="E204" s="16" t="n"/>
      <c r="F204" s="10" t="n"/>
      <c r="G204" s="16" t="n"/>
      <c r="H204" s="16" t="n"/>
      <c r="I204" s="17" t="n"/>
      <c r="J204" s="10" t="n"/>
      <c r="K204" s="18" t="n"/>
      <c r="L204" s="16" t="n"/>
      <c r="M204" s="10" t="n"/>
      <c r="N204" s="15">
        <f>IF(A204="","",IF(J204="",1,IFERROR(INDEX(Stammdaten!$B$11:$B$18,MATCH(J204,Stammdaten!$A$11:$A$18,0)),"")))</f>
        <v/>
      </c>
      <c r="O204" s="19">
        <f>IF(OR(A204="",I204="",N204="",N(N204)=0),"",I204/IF(H204="",1,H204)/IF(G204="",1,G204)/N204)</f>
        <v/>
      </c>
      <c r="P204" s="15">
        <f>IF(B204="","",IFERROR(INDEX(Positionen!$D$6:$D$55,MATCH(B204,Positionen!$A$6:$A$55,0)),""))</f>
        <v/>
      </c>
      <c r="Q204" s="20">
        <f>IF(OR(O204="",P204=""),"",O204*MAX(P204,N(L204)*IF(G204="",1,G204)))</f>
        <v/>
      </c>
      <c r="R204" s="20">
        <f>IF(Q204="","",Q204*N(K204))</f>
        <v/>
      </c>
      <c r="S204" s="14">
        <f>IF(A204="","",TRIM(IF(OR(N204="",N(N204)=0),"Kurs fehlt. ","")&amp;IF(P204="","Pos.-Nr. unbekannt. ","")&amp;IF(AND(E204&lt;&gt;"",P204&lt;&gt;""),IF(E204*IF(G204="",1,G204)&lt;MAX(P204,N(L204)*IF(G204="",1,G204)),"Menge &lt; Abnahmemenge. ",""),"")&amp;IF(AND(L204&lt;&gt;"",P204&lt;&gt;""),IF(L204*IF(G204="",1,G204)&gt;P204,"Mindestabnahme &gt; Bedarf (mit Mindestabnahme gerechnet). ",""),"")&amp;IF(COUNTIFS($A$6:$A$255,A204,$B$6:$B$255,B204)&gt;1,"Doppelte Zeile. ","")))</f>
        <v/>
      </c>
    </row>
    <row r="205">
      <c r="A205" s="10" t="n"/>
      <c r="B205" s="10" t="n"/>
      <c r="C205" s="10" t="n"/>
      <c r="D205" s="10" t="n"/>
      <c r="E205" s="16" t="n"/>
      <c r="F205" s="10" t="n"/>
      <c r="G205" s="16" t="n"/>
      <c r="H205" s="16" t="n"/>
      <c r="I205" s="17" t="n"/>
      <c r="J205" s="10" t="n"/>
      <c r="K205" s="18" t="n"/>
      <c r="L205" s="16" t="n"/>
      <c r="M205" s="10" t="n"/>
      <c r="N205" s="15">
        <f>IF(A205="","",IF(J205="",1,IFERROR(INDEX(Stammdaten!$B$11:$B$18,MATCH(J205,Stammdaten!$A$11:$A$18,0)),"")))</f>
        <v/>
      </c>
      <c r="O205" s="19">
        <f>IF(OR(A205="",I205="",N205="",N(N205)=0),"",I205/IF(H205="",1,H205)/IF(G205="",1,G205)/N205)</f>
        <v/>
      </c>
      <c r="P205" s="15">
        <f>IF(B205="","",IFERROR(INDEX(Positionen!$D$6:$D$55,MATCH(B205,Positionen!$A$6:$A$55,0)),""))</f>
        <v/>
      </c>
      <c r="Q205" s="20">
        <f>IF(OR(O205="",P205=""),"",O205*MAX(P205,N(L205)*IF(G205="",1,G205)))</f>
        <v/>
      </c>
      <c r="R205" s="20">
        <f>IF(Q205="","",Q205*N(K205))</f>
        <v/>
      </c>
      <c r="S205" s="14">
        <f>IF(A205="","",TRIM(IF(OR(N205="",N(N205)=0),"Kurs fehlt. ","")&amp;IF(P205="","Pos.-Nr. unbekannt. ","")&amp;IF(AND(E205&lt;&gt;"",P205&lt;&gt;""),IF(E205*IF(G205="",1,G205)&lt;MAX(P205,N(L205)*IF(G205="",1,G205)),"Menge &lt; Abnahmemenge. ",""),"")&amp;IF(AND(L205&lt;&gt;"",P205&lt;&gt;""),IF(L205*IF(G205="",1,G205)&gt;P205,"Mindestabnahme &gt; Bedarf (mit Mindestabnahme gerechnet). ",""),"")&amp;IF(COUNTIFS($A$6:$A$255,A205,$B$6:$B$255,B205)&gt;1,"Doppelte Zeile. ","")))</f>
        <v/>
      </c>
    </row>
    <row r="206">
      <c r="A206" s="10" t="n"/>
      <c r="B206" s="10" t="n"/>
      <c r="C206" s="10" t="n"/>
      <c r="D206" s="10" t="n"/>
      <c r="E206" s="16" t="n"/>
      <c r="F206" s="10" t="n"/>
      <c r="G206" s="16" t="n"/>
      <c r="H206" s="16" t="n"/>
      <c r="I206" s="17" t="n"/>
      <c r="J206" s="10" t="n"/>
      <c r="K206" s="18" t="n"/>
      <c r="L206" s="16" t="n"/>
      <c r="M206" s="10" t="n"/>
      <c r="N206" s="15">
        <f>IF(A206="","",IF(J206="",1,IFERROR(INDEX(Stammdaten!$B$11:$B$18,MATCH(J206,Stammdaten!$A$11:$A$18,0)),"")))</f>
        <v/>
      </c>
      <c r="O206" s="19">
        <f>IF(OR(A206="",I206="",N206="",N(N206)=0),"",I206/IF(H206="",1,H206)/IF(G206="",1,G206)/N206)</f>
        <v/>
      </c>
      <c r="P206" s="15">
        <f>IF(B206="","",IFERROR(INDEX(Positionen!$D$6:$D$55,MATCH(B206,Positionen!$A$6:$A$55,0)),""))</f>
        <v/>
      </c>
      <c r="Q206" s="20">
        <f>IF(OR(O206="",P206=""),"",O206*MAX(P206,N(L206)*IF(G206="",1,G206)))</f>
        <v/>
      </c>
      <c r="R206" s="20">
        <f>IF(Q206="","",Q206*N(K206))</f>
        <v/>
      </c>
      <c r="S206" s="14">
        <f>IF(A206="","",TRIM(IF(OR(N206="",N(N206)=0),"Kurs fehlt. ","")&amp;IF(P206="","Pos.-Nr. unbekannt. ","")&amp;IF(AND(E206&lt;&gt;"",P206&lt;&gt;""),IF(E206*IF(G206="",1,G206)&lt;MAX(P206,N(L206)*IF(G206="",1,G206)),"Menge &lt; Abnahmemenge. ",""),"")&amp;IF(AND(L206&lt;&gt;"",P206&lt;&gt;""),IF(L206*IF(G206="",1,G206)&gt;P206,"Mindestabnahme &gt; Bedarf (mit Mindestabnahme gerechnet). ",""),"")&amp;IF(COUNTIFS($A$6:$A$255,A206,$B$6:$B$255,B206)&gt;1,"Doppelte Zeile. ","")))</f>
        <v/>
      </c>
    </row>
    <row r="207">
      <c r="A207" s="10" t="n"/>
      <c r="B207" s="10" t="n"/>
      <c r="C207" s="10" t="n"/>
      <c r="D207" s="10" t="n"/>
      <c r="E207" s="16" t="n"/>
      <c r="F207" s="10" t="n"/>
      <c r="G207" s="16" t="n"/>
      <c r="H207" s="16" t="n"/>
      <c r="I207" s="17" t="n"/>
      <c r="J207" s="10" t="n"/>
      <c r="K207" s="18" t="n"/>
      <c r="L207" s="16" t="n"/>
      <c r="M207" s="10" t="n"/>
      <c r="N207" s="15">
        <f>IF(A207="","",IF(J207="",1,IFERROR(INDEX(Stammdaten!$B$11:$B$18,MATCH(J207,Stammdaten!$A$11:$A$18,0)),"")))</f>
        <v/>
      </c>
      <c r="O207" s="19">
        <f>IF(OR(A207="",I207="",N207="",N(N207)=0),"",I207/IF(H207="",1,H207)/IF(G207="",1,G207)/N207)</f>
        <v/>
      </c>
      <c r="P207" s="15">
        <f>IF(B207="","",IFERROR(INDEX(Positionen!$D$6:$D$55,MATCH(B207,Positionen!$A$6:$A$55,0)),""))</f>
        <v/>
      </c>
      <c r="Q207" s="20">
        <f>IF(OR(O207="",P207=""),"",O207*MAX(P207,N(L207)*IF(G207="",1,G207)))</f>
        <v/>
      </c>
      <c r="R207" s="20">
        <f>IF(Q207="","",Q207*N(K207))</f>
        <v/>
      </c>
      <c r="S207" s="14">
        <f>IF(A207="","",TRIM(IF(OR(N207="",N(N207)=0),"Kurs fehlt. ","")&amp;IF(P207="","Pos.-Nr. unbekannt. ","")&amp;IF(AND(E207&lt;&gt;"",P207&lt;&gt;""),IF(E207*IF(G207="",1,G207)&lt;MAX(P207,N(L207)*IF(G207="",1,G207)),"Menge &lt; Abnahmemenge. ",""),"")&amp;IF(AND(L207&lt;&gt;"",P207&lt;&gt;""),IF(L207*IF(G207="",1,G207)&gt;P207,"Mindestabnahme &gt; Bedarf (mit Mindestabnahme gerechnet). ",""),"")&amp;IF(COUNTIFS($A$6:$A$255,A207,$B$6:$B$255,B207)&gt;1,"Doppelte Zeile. ","")))</f>
        <v/>
      </c>
    </row>
    <row r="208">
      <c r="A208" s="10" t="n"/>
      <c r="B208" s="10" t="n"/>
      <c r="C208" s="10" t="n"/>
      <c r="D208" s="10" t="n"/>
      <c r="E208" s="16" t="n"/>
      <c r="F208" s="10" t="n"/>
      <c r="G208" s="16" t="n"/>
      <c r="H208" s="16" t="n"/>
      <c r="I208" s="17" t="n"/>
      <c r="J208" s="10" t="n"/>
      <c r="K208" s="18" t="n"/>
      <c r="L208" s="16" t="n"/>
      <c r="M208" s="10" t="n"/>
      <c r="N208" s="15">
        <f>IF(A208="","",IF(J208="",1,IFERROR(INDEX(Stammdaten!$B$11:$B$18,MATCH(J208,Stammdaten!$A$11:$A$18,0)),"")))</f>
        <v/>
      </c>
      <c r="O208" s="19">
        <f>IF(OR(A208="",I208="",N208="",N(N208)=0),"",I208/IF(H208="",1,H208)/IF(G208="",1,G208)/N208)</f>
        <v/>
      </c>
      <c r="P208" s="15">
        <f>IF(B208="","",IFERROR(INDEX(Positionen!$D$6:$D$55,MATCH(B208,Positionen!$A$6:$A$55,0)),""))</f>
        <v/>
      </c>
      <c r="Q208" s="20">
        <f>IF(OR(O208="",P208=""),"",O208*MAX(P208,N(L208)*IF(G208="",1,G208)))</f>
        <v/>
      </c>
      <c r="R208" s="20">
        <f>IF(Q208="","",Q208*N(K208))</f>
        <v/>
      </c>
      <c r="S208" s="14">
        <f>IF(A208="","",TRIM(IF(OR(N208="",N(N208)=0),"Kurs fehlt. ","")&amp;IF(P208="","Pos.-Nr. unbekannt. ","")&amp;IF(AND(E208&lt;&gt;"",P208&lt;&gt;""),IF(E208*IF(G208="",1,G208)&lt;MAX(P208,N(L208)*IF(G208="",1,G208)),"Menge &lt; Abnahmemenge. ",""),"")&amp;IF(AND(L208&lt;&gt;"",P208&lt;&gt;""),IF(L208*IF(G208="",1,G208)&gt;P208,"Mindestabnahme &gt; Bedarf (mit Mindestabnahme gerechnet). ",""),"")&amp;IF(COUNTIFS($A$6:$A$255,A208,$B$6:$B$255,B208)&gt;1,"Doppelte Zeile. ","")))</f>
        <v/>
      </c>
    </row>
    <row r="209">
      <c r="A209" s="10" t="n"/>
      <c r="B209" s="10" t="n"/>
      <c r="C209" s="10" t="n"/>
      <c r="D209" s="10" t="n"/>
      <c r="E209" s="16" t="n"/>
      <c r="F209" s="10" t="n"/>
      <c r="G209" s="16" t="n"/>
      <c r="H209" s="16" t="n"/>
      <c r="I209" s="17" t="n"/>
      <c r="J209" s="10" t="n"/>
      <c r="K209" s="18" t="n"/>
      <c r="L209" s="16" t="n"/>
      <c r="M209" s="10" t="n"/>
      <c r="N209" s="15">
        <f>IF(A209="","",IF(J209="",1,IFERROR(INDEX(Stammdaten!$B$11:$B$18,MATCH(J209,Stammdaten!$A$11:$A$18,0)),"")))</f>
        <v/>
      </c>
      <c r="O209" s="19">
        <f>IF(OR(A209="",I209="",N209="",N(N209)=0),"",I209/IF(H209="",1,H209)/IF(G209="",1,G209)/N209)</f>
        <v/>
      </c>
      <c r="P209" s="15">
        <f>IF(B209="","",IFERROR(INDEX(Positionen!$D$6:$D$55,MATCH(B209,Positionen!$A$6:$A$55,0)),""))</f>
        <v/>
      </c>
      <c r="Q209" s="20">
        <f>IF(OR(O209="",P209=""),"",O209*MAX(P209,N(L209)*IF(G209="",1,G209)))</f>
        <v/>
      </c>
      <c r="R209" s="20">
        <f>IF(Q209="","",Q209*N(K209))</f>
        <v/>
      </c>
      <c r="S209" s="14">
        <f>IF(A209="","",TRIM(IF(OR(N209="",N(N209)=0),"Kurs fehlt. ","")&amp;IF(P209="","Pos.-Nr. unbekannt. ","")&amp;IF(AND(E209&lt;&gt;"",P209&lt;&gt;""),IF(E209*IF(G209="",1,G209)&lt;MAX(P209,N(L209)*IF(G209="",1,G209)),"Menge &lt; Abnahmemenge. ",""),"")&amp;IF(AND(L209&lt;&gt;"",P209&lt;&gt;""),IF(L209*IF(G209="",1,G209)&gt;P209,"Mindestabnahme &gt; Bedarf (mit Mindestabnahme gerechnet). ",""),"")&amp;IF(COUNTIFS($A$6:$A$255,A209,$B$6:$B$255,B209)&gt;1,"Doppelte Zeile. ","")))</f>
        <v/>
      </c>
    </row>
    <row r="210">
      <c r="A210" s="10" t="n"/>
      <c r="B210" s="10" t="n"/>
      <c r="C210" s="10" t="n"/>
      <c r="D210" s="10" t="n"/>
      <c r="E210" s="16" t="n"/>
      <c r="F210" s="10" t="n"/>
      <c r="G210" s="16" t="n"/>
      <c r="H210" s="16" t="n"/>
      <c r="I210" s="17" t="n"/>
      <c r="J210" s="10" t="n"/>
      <c r="K210" s="18" t="n"/>
      <c r="L210" s="16" t="n"/>
      <c r="M210" s="10" t="n"/>
      <c r="N210" s="15">
        <f>IF(A210="","",IF(J210="",1,IFERROR(INDEX(Stammdaten!$B$11:$B$18,MATCH(J210,Stammdaten!$A$11:$A$18,0)),"")))</f>
        <v/>
      </c>
      <c r="O210" s="19">
        <f>IF(OR(A210="",I210="",N210="",N(N210)=0),"",I210/IF(H210="",1,H210)/IF(G210="",1,G210)/N210)</f>
        <v/>
      </c>
      <c r="P210" s="15">
        <f>IF(B210="","",IFERROR(INDEX(Positionen!$D$6:$D$55,MATCH(B210,Positionen!$A$6:$A$55,0)),""))</f>
        <v/>
      </c>
      <c r="Q210" s="20">
        <f>IF(OR(O210="",P210=""),"",O210*MAX(P210,N(L210)*IF(G210="",1,G210)))</f>
        <v/>
      </c>
      <c r="R210" s="20">
        <f>IF(Q210="","",Q210*N(K210))</f>
        <v/>
      </c>
      <c r="S210" s="14">
        <f>IF(A210="","",TRIM(IF(OR(N210="",N(N210)=0),"Kurs fehlt. ","")&amp;IF(P210="","Pos.-Nr. unbekannt. ","")&amp;IF(AND(E210&lt;&gt;"",P210&lt;&gt;""),IF(E210*IF(G210="",1,G210)&lt;MAX(P210,N(L210)*IF(G210="",1,G210)),"Menge &lt; Abnahmemenge. ",""),"")&amp;IF(AND(L210&lt;&gt;"",P210&lt;&gt;""),IF(L210*IF(G210="",1,G210)&gt;P210,"Mindestabnahme &gt; Bedarf (mit Mindestabnahme gerechnet). ",""),"")&amp;IF(COUNTIFS($A$6:$A$255,A210,$B$6:$B$255,B210)&gt;1,"Doppelte Zeile. ","")))</f>
        <v/>
      </c>
    </row>
    <row r="211">
      <c r="A211" s="10" t="n"/>
      <c r="B211" s="10" t="n"/>
      <c r="C211" s="10" t="n"/>
      <c r="D211" s="10" t="n"/>
      <c r="E211" s="16" t="n"/>
      <c r="F211" s="10" t="n"/>
      <c r="G211" s="16" t="n"/>
      <c r="H211" s="16" t="n"/>
      <c r="I211" s="17" t="n"/>
      <c r="J211" s="10" t="n"/>
      <c r="K211" s="18" t="n"/>
      <c r="L211" s="16" t="n"/>
      <c r="M211" s="10" t="n"/>
      <c r="N211" s="15">
        <f>IF(A211="","",IF(J211="",1,IFERROR(INDEX(Stammdaten!$B$11:$B$18,MATCH(J211,Stammdaten!$A$11:$A$18,0)),"")))</f>
        <v/>
      </c>
      <c r="O211" s="19">
        <f>IF(OR(A211="",I211="",N211="",N(N211)=0),"",I211/IF(H211="",1,H211)/IF(G211="",1,G211)/N211)</f>
        <v/>
      </c>
      <c r="P211" s="15">
        <f>IF(B211="","",IFERROR(INDEX(Positionen!$D$6:$D$55,MATCH(B211,Positionen!$A$6:$A$55,0)),""))</f>
        <v/>
      </c>
      <c r="Q211" s="20">
        <f>IF(OR(O211="",P211=""),"",O211*MAX(P211,N(L211)*IF(G211="",1,G211)))</f>
        <v/>
      </c>
      <c r="R211" s="20">
        <f>IF(Q211="","",Q211*N(K211))</f>
        <v/>
      </c>
      <c r="S211" s="14">
        <f>IF(A211="","",TRIM(IF(OR(N211="",N(N211)=0),"Kurs fehlt. ","")&amp;IF(P211="","Pos.-Nr. unbekannt. ","")&amp;IF(AND(E211&lt;&gt;"",P211&lt;&gt;""),IF(E211*IF(G211="",1,G211)&lt;MAX(P211,N(L211)*IF(G211="",1,G211)),"Menge &lt; Abnahmemenge. ",""),"")&amp;IF(AND(L211&lt;&gt;"",P211&lt;&gt;""),IF(L211*IF(G211="",1,G211)&gt;P211,"Mindestabnahme &gt; Bedarf (mit Mindestabnahme gerechnet). ",""),"")&amp;IF(COUNTIFS($A$6:$A$255,A211,$B$6:$B$255,B211)&gt;1,"Doppelte Zeile. ","")))</f>
        <v/>
      </c>
    </row>
    <row r="212">
      <c r="A212" s="10" t="n"/>
      <c r="B212" s="10" t="n"/>
      <c r="C212" s="10" t="n"/>
      <c r="D212" s="10" t="n"/>
      <c r="E212" s="16" t="n"/>
      <c r="F212" s="10" t="n"/>
      <c r="G212" s="16" t="n"/>
      <c r="H212" s="16" t="n"/>
      <c r="I212" s="17" t="n"/>
      <c r="J212" s="10" t="n"/>
      <c r="K212" s="18" t="n"/>
      <c r="L212" s="16" t="n"/>
      <c r="M212" s="10" t="n"/>
      <c r="N212" s="15">
        <f>IF(A212="","",IF(J212="",1,IFERROR(INDEX(Stammdaten!$B$11:$B$18,MATCH(J212,Stammdaten!$A$11:$A$18,0)),"")))</f>
        <v/>
      </c>
      <c r="O212" s="19">
        <f>IF(OR(A212="",I212="",N212="",N(N212)=0),"",I212/IF(H212="",1,H212)/IF(G212="",1,G212)/N212)</f>
        <v/>
      </c>
      <c r="P212" s="15">
        <f>IF(B212="","",IFERROR(INDEX(Positionen!$D$6:$D$55,MATCH(B212,Positionen!$A$6:$A$55,0)),""))</f>
        <v/>
      </c>
      <c r="Q212" s="20">
        <f>IF(OR(O212="",P212=""),"",O212*MAX(P212,N(L212)*IF(G212="",1,G212)))</f>
        <v/>
      </c>
      <c r="R212" s="20">
        <f>IF(Q212="","",Q212*N(K212))</f>
        <v/>
      </c>
      <c r="S212" s="14">
        <f>IF(A212="","",TRIM(IF(OR(N212="",N(N212)=0),"Kurs fehlt. ","")&amp;IF(P212="","Pos.-Nr. unbekannt. ","")&amp;IF(AND(E212&lt;&gt;"",P212&lt;&gt;""),IF(E212*IF(G212="",1,G212)&lt;MAX(P212,N(L212)*IF(G212="",1,G212)),"Menge &lt; Abnahmemenge. ",""),"")&amp;IF(AND(L212&lt;&gt;"",P212&lt;&gt;""),IF(L212*IF(G212="",1,G212)&gt;P212,"Mindestabnahme &gt; Bedarf (mit Mindestabnahme gerechnet). ",""),"")&amp;IF(COUNTIFS($A$6:$A$255,A212,$B$6:$B$255,B212)&gt;1,"Doppelte Zeile. ","")))</f>
        <v/>
      </c>
    </row>
    <row r="213">
      <c r="A213" s="10" t="n"/>
      <c r="B213" s="10" t="n"/>
      <c r="C213" s="10" t="n"/>
      <c r="D213" s="10" t="n"/>
      <c r="E213" s="16" t="n"/>
      <c r="F213" s="10" t="n"/>
      <c r="G213" s="16" t="n"/>
      <c r="H213" s="16" t="n"/>
      <c r="I213" s="17" t="n"/>
      <c r="J213" s="10" t="n"/>
      <c r="K213" s="18" t="n"/>
      <c r="L213" s="16" t="n"/>
      <c r="M213" s="10" t="n"/>
      <c r="N213" s="15">
        <f>IF(A213="","",IF(J213="",1,IFERROR(INDEX(Stammdaten!$B$11:$B$18,MATCH(J213,Stammdaten!$A$11:$A$18,0)),"")))</f>
        <v/>
      </c>
      <c r="O213" s="19">
        <f>IF(OR(A213="",I213="",N213="",N(N213)=0),"",I213/IF(H213="",1,H213)/IF(G213="",1,G213)/N213)</f>
        <v/>
      </c>
      <c r="P213" s="15">
        <f>IF(B213="","",IFERROR(INDEX(Positionen!$D$6:$D$55,MATCH(B213,Positionen!$A$6:$A$55,0)),""))</f>
        <v/>
      </c>
      <c r="Q213" s="20">
        <f>IF(OR(O213="",P213=""),"",O213*MAX(P213,N(L213)*IF(G213="",1,G213)))</f>
        <v/>
      </c>
      <c r="R213" s="20">
        <f>IF(Q213="","",Q213*N(K213))</f>
        <v/>
      </c>
      <c r="S213" s="14">
        <f>IF(A213="","",TRIM(IF(OR(N213="",N(N213)=0),"Kurs fehlt. ","")&amp;IF(P213="","Pos.-Nr. unbekannt. ","")&amp;IF(AND(E213&lt;&gt;"",P213&lt;&gt;""),IF(E213*IF(G213="",1,G213)&lt;MAX(P213,N(L213)*IF(G213="",1,G213)),"Menge &lt; Abnahmemenge. ",""),"")&amp;IF(AND(L213&lt;&gt;"",P213&lt;&gt;""),IF(L213*IF(G213="",1,G213)&gt;P213,"Mindestabnahme &gt; Bedarf (mit Mindestabnahme gerechnet). ",""),"")&amp;IF(COUNTIFS($A$6:$A$255,A213,$B$6:$B$255,B213)&gt;1,"Doppelte Zeile. ","")))</f>
        <v/>
      </c>
    </row>
    <row r="214">
      <c r="A214" s="10" t="n"/>
      <c r="B214" s="10" t="n"/>
      <c r="C214" s="10" t="n"/>
      <c r="D214" s="10" t="n"/>
      <c r="E214" s="16" t="n"/>
      <c r="F214" s="10" t="n"/>
      <c r="G214" s="16" t="n"/>
      <c r="H214" s="16" t="n"/>
      <c r="I214" s="17" t="n"/>
      <c r="J214" s="10" t="n"/>
      <c r="K214" s="18" t="n"/>
      <c r="L214" s="16" t="n"/>
      <c r="M214" s="10" t="n"/>
      <c r="N214" s="15">
        <f>IF(A214="","",IF(J214="",1,IFERROR(INDEX(Stammdaten!$B$11:$B$18,MATCH(J214,Stammdaten!$A$11:$A$18,0)),"")))</f>
        <v/>
      </c>
      <c r="O214" s="19">
        <f>IF(OR(A214="",I214="",N214="",N(N214)=0),"",I214/IF(H214="",1,H214)/IF(G214="",1,G214)/N214)</f>
        <v/>
      </c>
      <c r="P214" s="15">
        <f>IF(B214="","",IFERROR(INDEX(Positionen!$D$6:$D$55,MATCH(B214,Positionen!$A$6:$A$55,0)),""))</f>
        <v/>
      </c>
      <c r="Q214" s="20">
        <f>IF(OR(O214="",P214=""),"",O214*MAX(P214,N(L214)*IF(G214="",1,G214)))</f>
        <v/>
      </c>
      <c r="R214" s="20">
        <f>IF(Q214="","",Q214*N(K214))</f>
        <v/>
      </c>
      <c r="S214" s="14">
        <f>IF(A214="","",TRIM(IF(OR(N214="",N(N214)=0),"Kurs fehlt. ","")&amp;IF(P214="","Pos.-Nr. unbekannt. ","")&amp;IF(AND(E214&lt;&gt;"",P214&lt;&gt;""),IF(E214*IF(G214="",1,G214)&lt;MAX(P214,N(L214)*IF(G214="",1,G214)),"Menge &lt; Abnahmemenge. ",""),"")&amp;IF(AND(L214&lt;&gt;"",P214&lt;&gt;""),IF(L214*IF(G214="",1,G214)&gt;P214,"Mindestabnahme &gt; Bedarf (mit Mindestabnahme gerechnet). ",""),"")&amp;IF(COUNTIFS($A$6:$A$255,A214,$B$6:$B$255,B214)&gt;1,"Doppelte Zeile. ","")))</f>
        <v/>
      </c>
    </row>
    <row r="215">
      <c r="A215" s="10" t="n"/>
      <c r="B215" s="10" t="n"/>
      <c r="C215" s="10" t="n"/>
      <c r="D215" s="10" t="n"/>
      <c r="E215" s="16" t="n"/>
      <c r="F215" s="10" t="n"/>
      <c r="G215" s="16" t="n"/>
      <c r="H215" s="16" t="n"/>
      <c r="I215" s="17" t="n"/>
      <c r="J215" s="10" t="n"/>
      <c r="K215" s="18" t="n"/>
      <c r="L215" s="16" t="n"/>
      <c r="M215" s="10" t="n"/>
      <c r="N215" s="15">
        <f>IF(A215="","",IF(J215="",1,IFERROR(INDEX(Stammdaten!$B$11:$B$18,MATCH(J215,Stammdaten!$A$11:$A$18,0)),"")))</f>
        <v/>
      </c>
      <c r="O215" s="19">
        <f>IF(OR(A215="",I215="",N215="",N(N215)=0),"",I215/IF(H215="",1,H215)/IF(G215="",1,G215)/N215)</f>
        <v/>
      </c>
      <c r="P215" s="15">
        <f>IF(B215="","",IFERROR(INDEX(Positionen!$D$6:$D$55,MATCH(B215,Positionen!$A$6:$A$55,0)),""))</f>
        <v/>
      </c>
      <c r="Q215" s="20">
        <f>IF(OR(O215="",P215=""),"",O215*MAX(P215,N(L215)*IF(G215="",1,G215)))</f>
        <v/>
      </c>
      <c r="R215" s="20">
        <f>IF(Q215="","",Q215*N(K215))</f>
        <v/>
      </c>
      <c r="S215" s="14">
        <f>IF(A215="","",TRIM(IF(OR(N215="",N(N215)=0),"Kurs fehlt. ","")&amp;IF(P215="","Pos.-Nr. unbekannt. ","")&amp;IF(AND(E215&lt;&gt;"",P215&lt;&gt;""),IF(E215*IF(G215="",1,G215)&lt;MAX(P215,N(L215)*IF(G215="",1,G215)),"Menge &lt; Abnahmemenge. ",""),"")&amp;IF(AND(L215&lt;&gt;"",P215&lt;&gt;""),IF(L215*IF(G215="",1,G215)&gt;P215,"Mindestabnahme &gt; Bedarf (mit Mindestabnahme gerechnet). ",""),"")&amp;IF(COUNTIFS($A$6:$A$255,A215,$B$6:$B$255,B215)&gt;1,"Doppelte Zeile. ","")))</f>
        <v/>
      </c>
    </row>
    <row r="216">
      <c r="A216" s="10" t="n"/>
      <c r="B216" s="10" t="n"/>
      <c r="C216" s="10" t="n"/>
      <c r="D216" s="10" t="n"/>
      <c r="E216" s="16" t="n"/>
      <c r="F216" s="10" t="n"/>
      <c r="G216" s="16" t="n"/>
      <c r="H216" s="16" t="n"/>
      <c r="I216" s="17" t="n"/>
      <c r="J216" s="10" t="n"/>
      <c r="K216" s="18" t="n"/>
      <c r="L216" s="16" t="n"/>
      <c r="M216" s="10" t="n"/>
      <c r="N216" s="15">
        <f>IF(A216="","",IF(J216="",1,IFERROR(INDEX(Stammdaten!$B$11:$B$18,MATCH(J216,Stammdaten!$A$11:$A$18,0)),"")))</f>
        <v/>
      </c>
      <c r="O216" s="19">
        <f>IF(OR(A216="",I216="",N216="",N(N216)=0),"",I216/IF(H216="",1,H216)/IF(G216="",1,G216)/N216)</f>
        <v/>
      </c>
      <c r="P216" s="15">
        <f>IF(B216="","",IFERROR(INDEX(Positionen!$D$6:$D$55,MATCH(B216,Positionen!$A$6:$A$55,0)),""))</f>
        <v/>
      </c>
      <c r="Q216" s="20">
        <f>IF(OR(O216="",P216=""),"",O216*MAX(P216,N(L216)*IF(G216="",1,G216)))</f>
        <v/>
      </c>
      <c r="R216" s="20">
        <f>IF(Q216="","",Q216*N(K216))</f>
        <v/>
      </c>
      <c r="S216" s="14">
        <f>IF(A216="","",TRIM(IF(OR(N216="",N(N216)=0),"Kurs fehlt. ","")&amp;IF(P216="","Pos.-Nr. unbekannt. ","")&amp;IF(AND(E216&lt;&gt;"",P216&lt;&gt;""),IF(E216*IF(G216="",1,G216)&lt;MAX(P216,N(L216)*IF(G216="",1,G216)),"Menge &lt; Abnahmemenge. ",""),"")&amp;IF(AND(L216&lt;&gt;"",P216&lt;&gt;""),IF(L216*IF(G216="",1,G216)&gt;P216,"Mindestabnahme &gt; Bedarf (mit Mindestabnahme gerechnet). ",""),"")&amp;IF(COUNTIFS($A$6:$A$255,A216,$B$6:$B$255,B216)&gt;1,"Doppelte Zeile. ","")))</f>
        <v/>
      </c>
    </row>
    <row r="217">
      <c r="A217" s="10" t="n"/>
      <c r="B217" s="10" t="n"/>
      <c r="C217" s="10" t="n"/>
      <c r="D217" s="10" t="n"/>
      <c r="E217" s="16" t="n"/>
      <c r="F217" s="10" t="n"/>
      <c r="G217" s="16" t="n"/>
      <c r="H217" s="16" t="n"/>
      <c r="I217" s="17" t="n"/>
      <c r="J217" s="10" t="n"/>
      <c r="K217" s="18" t="n"/>
      <c r="L217" s="16" t="n"/>
      <c r="M217" s="10" t="n"/>
      <c r="N217" s="15">
        <f>IF(A217="","",IF(J217="",1,IFERROR(INDEX(Stammdaten!$B$11:$B$18,MATCH(J217,Stammdaten!$A$11:$A$18,0)),"")))</f>
        <v/>
      </c>
      <c r="O217" s="19">
        <f>IF(OR(A217="",I217="",N217="",N(N217)=0),"",I217/IF(H217="",1,H217)/IF(G217="",1,G217)/N217)</f>
        <v/>
      </c>
      <c r="P217" s="15">
        <f>IF(B217="","",IFERROR(INDEX(Positionen!$D$6:$D$55,MATCH(B217,Positionen!$A$6:$A$55,0)),""))</f>
        <v/>
      </c>
      <c r="Q217" s="20">
        <f>IF(OR(O217="",P217=""),"",O217*MAX(P217,N(L217)*IF(G217="",1,G217)))</f>
        <v/>
      </c>
      <c r="R217" s="20">
        <f>IF(Q217="","",Q217*N(K217))</f>
        <v/>
      </c>
      <c r="S217" s="14">
        <f>IF(A217="","",TRIM(IF(OR(N217="",N(N217)=0),"Kurs fehlt. ","")&amp;IF(P217="","Pos.-Nr. unbekannt. ","")&amp;IF(AND(E217&lt;&gt;"",P217&lt;&gt;""),IF(E217*IF(G217="",1,G217)&lt;MAX(P217,N(L217)*IF(G217="",1,G217)),"Menge &lt; Abnahmemenge. ",""),"")&amp;IF(AND(L217&lt;&gt;"",P217&lt;&gt;""),IF(L217*IF(G217="",1,G217)&gt;P217,"Mindestabnahme &gt; Bedarf (mit Mindestabnahme gerechnet). ",""),"")&amp;IF(COUNTIFS($A$6:$A$255,A217,$B$6:$B$255,B217)&gt;1,"Doppelte Zeile. ","")))</f>
        <v/>
      </c>
    </row>
    <row r="218">
      <c r="A218" s="10" t="n"/>
      <c r="B218" s="10" t="n"/>
      <c r="C218" s="10" t="n"/>
      <c r="D218" s="10" t="n"/>
      <c r="E218" s="16" t="n"/>
      <c r="F218" s="10" t="n"/>
      <c r="G218" s="16" t="n"/>
      <c r="H218" s="16" t="n"/>
      <c r="I218" s="17" t="n"/>
      <c r="J218" s="10" t="n"/>
      <c r="K218" s="18" t="n"/>
      <c r="L218" s="16" t="n"/>
      <c r="M218" s="10" t="n"/>
      <c r="N218" s="15">
        <f>IF(A218="","",IF(J218="",1,IFERROR(INDEX(Stammdaten!$B$11:$B$18,MATCH(J218,Stammdaten!$A$11:$A$18,0)),"")))</f>
        <v/>
      </c>
      <c r="O218" s="19">
        <f>IF(OR(A218="",I218="",N218="",N(N218)=0),"",I218/IF(H218="",1,H218)/IF(G218="",1,G218)/N218)</f>
        <v/>
      </c>
      <c r="P218" s="15">
        <f>IF(B218="","",IFERROR(INDEX(Positionen!$D$6:$D$55,MATCH(B218,Positionen!$A$6:$A$55,0)),""))</f>
        <v/>
      </c>
      <c r="Q218" s="20">
        <f>IF(OR(O218="",P218=""),"",O218*MAX(P218,N(L218)*IF(G218="",1,G218)))</f>
        <v/>
      </c>
      <c r="R218" s="20">
        <f>IF(Q218="","",Q218*N(K218))</f>
        <v/>
      </c>
      <c r="S218" s="14">
        <f>IF(A218="","",TRIM(IF(OR(N218="",N(N218)=0),"Kurs fehlt. ","")&amp;IF(P218="","Pos.-Nr. unbekannt. ","")&amp;IF(AND(E218&lt;&gt;"",P218&lt;&gt;""),IF(E218*IF(G218="",1,G218)&lt;MAX(P218,N(L218)*IF(G218="",1,G218)),"Menge &lt; Abnahmemenge. ",""),"")&amp;IF(AND(L218&lt;&gt;"",P218&lt;&gt;""),IF(L218*IF(G218="",1,G218)&gt;P218,"Mindestabnahme &gt; Bedarf (mit Mindestabnahme gerechnet). ",""),"")&amp;IF(COUNTIFS($A$6:$A$255,A218,$B$6:$B$255,B218)&gt;1,"Doppelte Zeile. ","")))</f>
        <v/>
      </c>
    </row>
    <row r="219">
      <c r="A219" s="10" t="n"/>
      <c r="B219" s="10" t="n"/>
      <c r="C219" s="10" t="n"/>
      <c r="D219" s="10" t="n"/>
      <c r="E219" s="16" t="n"/>
      <c r="F219" s="10" t="n"/>
      <c r="G219" s="16" t="n"/>
      <c r="H219" s="16" t="n"/>
      <c r="I219" s="17" t="n"/>
      <c r="J219" s="10" t="n"/>
      <c r="K219" s="18" t="n"/>
      <c r="L219" s="16" t="n"/>
      <c r="M219" s="10" t="n"/>
      <c r="N219" s="15">
        <f>IF(A219="","",IF(J219="",1,IFERROR(INDEX(Stammdaten!$B$11:$B$18,MATCH(J219,Stammdaten!$A$11:$A$18,0)),"")))</f>
        <v/>
      </c>
      <c r="O219" s="19">
        <f>IF(OR(A219="",I219="",N219="",N(N219)=0),"",I219/IF(H219="",1,H219)/IF(G219="",1,G219)/N219)</f>
        <v/>
      </c>
      <c r="P219" s="15">
        <f>IF(B219="","",IFERROR(INDEX(Positionen!$D$6:$D$55,MATCH(B219,Positionen!$A$6:$A$55,0)),""))</f>
        <v/>
      </c>
      <c r="Q219" s="20">
        <f>IF(OR(O219="",P219=""),"",O219*MAX(P219,N(L219)*IF(G219="",1,G219)))</f>
        <v/>
      </c>
      <c r="R219" s="20">
        <f>IF(Q219="","",Q219*N(K219))</f>
        <v/>
      </c>
      <c r="S219" s="14">
        <f>IF(A219="","",TRIM(IF(OR(N219="",N(N219)=0),"Kurs fehlt. ","")&amp;IF(P219="","Pos.-Nr. unbekannt. ","")&amp;IF(AND(E219&lt;&gt;"",P219&lt;&gt;""),IF(E219*IF(G219="",1,G219)&lt;MAX(P219,N(L219)*IF(G219="",1,G219)),"Menge &lt; Abnahmemenge. ",""),"")&amp;IF(AND(L219&lt;&gt;"",P219&lt;&gt;""),IF(L219*IF(G219="",1,G219)&gt;P219,"Mindestabnahme &gt; Bedarf (mit Mindestabnahme gerechnet). ",""),"")&amp;IF(COUNTIFS($A$6:$A$255,A219,$B$6:$B$255,B219)&gt;1,"Doppelte Zeile. ","")))</f>
        <v/>
      </c>
    </row>
    <row r="220">
      <c r="A220" s="10" t="n"/>
      <c r="B220" s="10" t="n"/>
      <c r="C220" s="10" t="n"/>
      <c r="D220" s="10" t="n"/>
      <c r="E220" s="16" t="n"/>
      <c r="F220" s="10" t="n"/>
      <c r="G220" s="16" t="n"/>
      <c r="H220" s="16" t="n"/>
      <c r="I220" s="17" t="n"/>
      <c r="J220" s="10" t="n"/>
      <c r="K220" s="18" t="n"/>
      <c r="L220" s="16" t="n"/>
      <c r="M220" s="10" t="n"/>
      <c r="N220" s="15">
        <f>IF(A220="","",IF(J220="",1,IFERROR(INDEX(Stammdaten!$B$11:$B$18,MATCH(J220,Stammdaten!$A$11:$A$18,0)),"")))</f>
        <v/>
      </c>
      <c r="O220" s="19">
        <f>IF(OR(A220="",I220="",N220="",N(N220)=0),"",I220/IF(H220="",1,H220)/IF(G220="",1,G220)/N220)</f>
        <v/>
      </c>
      <c r="P220" s="15">
        <f>IF(B220="","",IFERROR(INDEX(Positionen!$D$6:$D$55,MATCH(B220,Positionen!$A$6:$A$55,0)),""))</f>
        <v/>
      </c>
      <c r="Q220" s="20">
        <f>IF(OR(O220="",P220=""),"",O220*MAX(P220,N(L220)*IF(G220="",1,G220)))</f>
        <v/>
      </c>
      <c r="R220" s="20">
        <f>IF(Q220="","",Q220*N(K220))</f>
        <v/>
      </c>
      <c r="S220" s="14">
        <f>IF(A220="","",TRIM(IF(OR(N220="",N(N220)=0),"Kurs fehlt. ","")&amp;IF(P220="","Pos.-Nr. unbekannt. ","")&amp;IF(AND(E220&lt;&gt;"",P220&lt;&gt;""),IF(E220*IF(G220="",1,G220)&lt;MAX(P220,N(L220)*IF(G220="",1,G220)),"Menge &lt; Abnahmemenge. ",""),"")&amp;IF(AND(L220&lt;&gt;"",P220&lt;&gt;""),IF(L220*IF(G220="",1,G220)&gt;P220,"Mindestabnahme &gt; Bedarf (mit Mindestabnahme gerechnet). ",""),"")&amp;IF(COUNTIFS($A$6:$A$255,A220,$B$6:$B$255,B220)&gt;1,"Doppelte Zeile. ","")))</f>
        <v/>
      </c>
    </row>
    <row r="221">
      <c r="A221" s="10" t="n"/>
      <c r="B221" s="10" t="n"/>
      <c r="C221" s="10" t="n"/>
      <c r="D221" s="10" t="n"/>
      <c r="E221" s="16" t="n"/>
      <c r="F221" s="10" t="n"/>
      <c r="G221" s="16" t="n"/>
      <c r="H221" s="16" t="n"/>
      <c r="I221" s="17" t="n"/>
      <c r="J221" s="10" t="n"/>
      <c r="K221" s="18" t="n"/>
      <c r="L221" s="16" t="n"/>
      <c r="M221" s="10" t="n"/>
      <c r="N221" s="15">
        <f>IF(A221="","",IF(J221="",1,IFERROR(INDEX(Stammdaten!$B$11:$B$18,MATCH(J221,Stammdaten!$A$11:$A$18,0)),"")))</f>
        <v/>
      </c>
      <c r="O221" s="19">
        <f>IF(OR(A221="",I221="",N221="",N(N221)=0),"",I221/IF(H221="",1,H221)/IF(G221="",1,G221)/N221)</f>
        <v/>
      </c>
      <c r="P221" s="15">
        <f>IF(B221="","",IFERROR(INDEX(Positionen!$D$6:$D$55,MATCH(B221,Positionen!$A$6:$A$55,0)),""))</f>
        <v/>
      </c>
      <c r="Q221" s="20">
        <f>IF(OR(O221="",P221=""),"",O221*MAX(P221,N(L221)*IF(G221="",1,G221)))</f>
        <v/>
      </c>
      <c r="R221" s="20">
        <f>IF(Q221="","",Q221*N(K221))</f>
        <v/>
      </c>
      <c r="S221" s="14">
        <f>IF(A221="","",TRIM(IF(OR(N221="",N(N221)=0),"Kurs fehlt. ","")&amp;IF(P221="","Pos.-Nr. unbekannt. ","")&amp;IF(AND(E221&lt;&gt;"",P221&lt;&gt;""),IF(E221*IF(G221="",1,G221)&lt;MAX(P221,N(L221)*IF(G221="",1,G221)),"Menge &lt; Abnahmemenge. ",""),"")&amp;IF(AND(L221&lt;&gt;"",P221&lt;&gt;""),IF(L221*IF(G221="",1,G221)&gt;P221,"Mindestabnahme &gt; Bedarf (mit Mindestabnahme gerechnet). ",""),"")&amp;IF(COUNTIFS($A$6:$A$255,A221,$B$6:$B$255,B221)&gt;1,"Doppelte Zeile. ","")))</f>
        <v/>
      </c>
    </row>
    <row r="222">
      <c r="A222" s="10" t="n"/>
      <c r="B222" s="10" t="n"/>
      <c r="C222" s="10" t="n"/>
      <c r="D222" s="10" t="n"/>
      <c r="E222" s="16" t="n"/>
      <c r="F222" s="10" t="n"/>
      <c r="G222" s="16" t="n"/>
      <c r="H222" s="16" t="n"/>
      <c r="I222" s="17" t="n"/>
      <c r="J222" s="10" t="n"/>
      <c r="K222" s="18" t="n"/>
      <c r="L222" s="16" t="n"/>
      <c r="M222" s="10" t="n"/>
      <c r="N222" s="15">
        <f>IF(A222="","",IF(J222="",1,IFERROR(INDEX(Stammdaten!$B$11:$B$18,MATCH(J222,Stammdaten!$A$11:$A$18,0)),"")))</f>
        <v/>
      </c>
      <c r="O222" s="19">
        <f>IF(OR(A222="",I222="",N222="",N(N222)=0),"",I222/IF(H222="",1,H222)/IF(G222="",1,G222)/N222)</f>
        <v/>
      </c>
      <c r="P222" s="15">
        <f>IF(B222="","",IFERROR(INDEX(Positionen!$D$6:$D$55,MATCH(B222,Positionen!$A$6:$A$55,0)),""))</f>
        <v/>
      </c>
      <c r="Q222" s="20">
        <f>IF(OR(O222="",P222=""),"",O222*MAX(P222,N(L222)*IF(G222="",1,G222)))</f>
        <v/>
      </c>
      <c r="R222" s="20">
        <f>IF(Q222="","",Q222*N(K222))</f>
        <v/>
      </c>
      <c r="S222" s="14">
        <f>IF(A222="","",TRIM(IF(OR(N222="",N(N222)=0),"Kurs fehlt. ","")&amp;IF(P222="","Pos.-Nr. unbekannt. ","")&amp;IF(AND(E222&lt;&gt;"",P222&lt;&gt;""),IF(E222*IF(G222="",1,G222)&lt;MAX(P222,N(L222)*IF(G222="",1,G222)),"Menge &lt; Abnahmemenge. ",""),"")&amp;IF(AND(L222&lt;&gt;"",P222&lt;&gt;""),IF(L222*IF(G222="",1,G222)&gt;P222,"Mindestabnahme &gt; Bedarf (mit Mindestabnahme gerechnet). ",""),"")&amp;IF(COUNTIFS($A$6:$A$255,A222,$B$6:$B$255,B222)&gt;1,"Doppelte Zeile. ","")))</f>
        <v/>
      </c>
    </row>
    <row r="223">
      <c r="A223" s="10" t="n"/>
      <c r="B223" s="10" t="n"/>
      <c r="C223" s="10" t="n"/>
      <c r="D223" s="10" t="n"/>
      <c r="E223" s="16" t="n"/>
      <c r="F223" s="10" t="n"/>
      <c r="G223" s="16" t="n"/>
      <c r="H223" s="16" t="n"/>
      <c r="I223" s="17" t="n"/>
      <c r="J223" s="10" t="n"/>
      <c r="K223" s="18" t="n"/>
      <c r="L223" s="16" t="n"/>
      <c r="M223" s="10" t="n"/>
      <c r="N223" s="15">
        <f>IF(A223="","",IF(J223="",1,IFERROR(INDEX(Stammdaten!$B$11:$B$18,MATCH(J223,Stammdaten!$A$11:$A$18,0)),"")))</f>
        <v/>
      </c>
      <c r="O223" s="19">
        <f>IF(OR(A223="",I223="",N223="",N(N223)=0),"",I223/IF(H223="",1,H223)/IF(G223="",1,G223)/N223)</f>
        <v/>
      </c>
      <c r="P223" s="15">
        <f>IF(B223="","",IFERROR(INDEX(Positionen!$D$6:$D$55,MATCH(B223,Positionen!$A$6:$A$55,0)),""))</f>
        <v/>
      </c>
      <c r="Q223" s="20">
        <f>IF(OR(O223="",P223=""),"",O223*MAX(P223,N(L223)*IF(G223="",1,G223)))</f>
        <v/>
      </c>
      <c r="R223" s="20">
        <f>IF(Q223="","",Q223*N(K223))</f>
        <v/>
      </c>
      <c r="S223" s="14">
        <f>IF(A223="","",TRIM(IF(OR(N223="",N(N223)=0),"Kurs fehlt. ","")&amp;IF(P223="","Pos.-Nr. unbekannt. ","")&amp;IF(AND(E223&lt;&gt;"",P223&lt;&gt;""),IF(E223*IF(G223="",1,G223)&lt;MAX(P223,N(L223)*IF(G223="",1,G223)),"Menge &lt; Abnahmemenge. ",""),"")&amp;IF(AND(L223&lt;&gt;"",P223&lt;&gt;""),IF(L223*IF(G223="",1,G223)&gt;P223,"Mindestabnahme &gt; Bedarf (mit Mindestabnahme gerechnet). ",""),"")&amp;IF(COUNTIFS($A$6:$A$255,A223,$B$6:$B$255,B223)&gt;1,"Doppelte Zeile. ","")))</f>
        <v/>
      </c>
    </row>
    <row r="224">
      <c r="A224" s="10" t="n"/>
      <c r="B224" s="10" t="n"/>
      <c r="C224" s="10" t="n"/>
      <c r="D224" s="10" t="n"/>
      <c r="E224" s="16" t="n"/>
      <c r="F224" s="10" t="n"/>
      <c r="G224" s="16" t="n"/>
      <c r="H224" s="16" t="n"/>
      <c r="I224" s="17" t="n"/>
      <c r="J224" s="10" t="n"/>
      <c r="K224" s="18" t="n"/>
      <c r="L224" s="16" t="n"/>
      <c r="M224" s="10" t="n"/>
      <c r="N224" s="15">
        <f>IF(A224="","",IF(J224="",1,IFERROR(INDEX(Stammdaten!$B$11:$B$18,MATCH(J224,Stammdaten!$A$11:$A$18,0)),"")))</f>
        <v/>
      </c>
      <c r="O224" s="19">
        <f>IF(OR(A224="",I224="",N224="",N(N224)=0),"",I224/IF(H224="",1,H224)/IF(G224="",1,G224)/N224)</f>
        <v/>
      </c>
      <c r="P224" s="15">
        <f>IF(B224="","",IFERROR(INDEX(Positionen!$D$6:$D$55,MATCH(B224,Positionen!$A$6:$A$55,0)),""))</f>
        <v/>
      </c>
      <c r="Q224" s="20">
        <f>IF(OR(O224="",P224=""),"",O224*MAX(P224,N(L224)*IF(G224="",1,G224)))</f>
        <v/>
      </c>
      <c r="R224" s="20">
        <f>IF(Q224="","",Q224*N(K224))</f>
        <v/>
      </c>
      <c r="S224" s="14">
        <f>IF(A224="","",TRIM(IF(OR(N224="",N(N224)=0),"Kurs fehlt. ","")&amp;IF(P224="","Pos.-Nr. unbekannt. ","")&amp;IF(AND(E224&lt;&gt;"",P224&lt;&gt;""),IF(E224*IF(G224="",1,G224)&lt;MAX(P224,N(L224)*IF(G224="",1,G224)),"Menge &lt; Abnahmemenge. ",""),"")&amp;IF(AND(L224&lt;&gt;"",P224&lt;&gt;""),IF(L224*IF(G224="",1,G224)&gt;P224,"Mindestabnahme &gt; Bedarf (mit Mindestabnahme gerechnet). ",""),"")&amp;IF(COUNTIFS($A$6:$A$255,A224,$B$6:$B$255,B224)&gt;1,"Doppelte Zeile. ","")))</f>
        <v/>
      </c>
    </row>
    <row r="225">
      <c r="A225" s="10" t="n"/>
      <c r="B225" s="10" t="n"/>
      <c r="C225" s="10" t="n"/>
      <c r="D225" s="10" t="n"/>
      <c r="E225" s="16" t="n"/>
      <c r="F225" s="10" t="n"/>
      <c r="G225" s="16" t="n"/>
      <c r="H225" s="16" t="n"/>
      <c r="I225" s="17" t="n"/>
      <c r="J225" s="10" t="n"/>
      <c r="K225" s="18" t="n"/>
      <c r="L225" s="16" t="n"/>
      <c r="M225" s="10" t="n"/>
      <c r="N225" s="15">
        <f>IF(A225="","",IF(J225="",1,IFERROR(INDEX(Stammdaten!$B$11:$B$18,MATCH(J225,Stammdaten!$A$11:$A$18,0)),"")))</f>
        <v/>
      </c>
      <c r="O225" s="19">
        <f>IF(OR(A225="",I225="",N225="",N(N225)=0),"",I225/IF(H225="",1,H225)/IF(G225="",1,G225)/N225)</f>
        <v/>
      </c>
      <c r="P225" s="15">
        <f>IF(B225="","",IFERROR(INDEX(Positionen!$D$6:$D$55,MATCH(B225,Positionen!$A$6:$A$55,0)),""))</f>
        <v/>
      </c>
      <c r="Q225" s="20">
        <f>IF(OR(O225="",P225=""),"",O225*MAX(P225,N(L225)*IF(G225="",1,G225)))</f>
        <v/>
      </c>
      <c r="R225" s="20">
        <f>IF(Q225="","",Q225*N(K225))</f>
        <v/>
      </c>
      <c r="S225" s="14">
        <f>IF(A225="","",TRIM(IF(OR(N225="",N(N225)=0),"Kurs fehlt. ","")&amp;IF(P225="","Pos.-Nr. unbekannt. ","")&amp;IF(AND(E225&lt;&gt;"",P225&lt;&gt;""),IF(E225*IF(G225="",1,G225)&lt;MAX(P225,N(L225)*IF(G225="",1,G225)),"Menge &lt; Abnahmemenge. ",""),"")&amp;IF(AND(L225&lt;&gt;"",P225&lt;&gt;""),IF(L225*IF(G225="",1,G225)&gt;P225,"Mindestabnahme &gt; Bedarf (mit Mindestabnahme gerechnet). ",""),"")&amp;IF(COUNTIFS($A$6:$A$255,A225,$B$6:$B$255,B225)&gt;1,"Doppelte Zeile. ","")))</f>
        <v/>
      </c>
    </row>
    <row r="226">
      <c r="A226" s="10" t="n"/>
      <c r="B226" s="10" t="n"/>
      <c r="C226" s="10" t="n"/>
      <c r="D226" s="10" t="n"/>
      <c r="E226" s="16" t="n"/>
      <c r="F226" s="10" t="n"/>
      <c r="G226" s="16" t="n"/>
      <c r="H226" s="16" t="n"/>
      <c r="I226" s="17" t="n"/>
      <c r="J226" s="10" t="n"/>
      <c r="K226" s="18" t="n"/>
      <c r="L226" s="16" t="n"/>
      <c r="M226" s="10" t="n"/>
      <c r="N226" s="15">
        <f>IF(A226="","",IF(J226="",1,IFERROR(INDEX(Stammdaten!$B$11:$B$18,MATCH(J226,Stammdaten!$A$11:$A$18,0)),"")))</f>
        <v/>
      </c>
      <c r="O226" s="19">
        <f>IF(OR(A226="",I226="",N226="",N(N226)=0),"",I226/IF(H226="",1,H226)/IF(G226="",1,G226)/N226)</f>
        <v/>
      </c>
      <c r="P226" s="15">
        <f>IF(B226="","",IFERROR(INDEX(Positionen!$D$6:$D$55,MATCH(B226,Positionen!$A$6:$A$55,0)),""))</f>
        <v/>
      </c>
      <c r="Q226" s="20">
        <f>IF(OR(O226="",P226=""),"",O226*MAX(P226,N(L226)*IF(G226="",1,G226)))</f>
        <v/>
      </c>
      <c r="R226" s="20">
        <f>IF(Q226="","",Q226*N(K226))</f>
        <v/>
      </c>
      <c r="S226" s="14">
        <f>IF(A226="","",TRIM(IF(OR(N226="",N(N226)=0),"Kurs fehlt. ","")&amp;IF(P226="","Pos.-Nr. unbekannt. ","")&amp;IF(AND(E226&lt;&gt;"",P226&lt;&gt;""),IF(E226*IF(G226="",1,G226)&lt;MAX(P226,N(L226)*IF(G226="",1,G226)),"Menge &lt; Abnahmemenge. ",""),"")&amp;IF(AND(L226&lt;&gt;"",P226&lt;&gt;""),IF(L226*IF(G226="",1,G226)&gt;P226,"Mindestabnahme &gt; Bedarf (mit Mindestabnahme gerechnet). ",""),"")&amp;IF(COUNTIFS($A$6:$A$255,A226,$B$6:$B$255,B226)&gt;1,"Doppelte Zeile. ","")))</f>
        <v/>
      </c>
    </row>
    <row r="227">
      <c r="A227" s="10" t="n"/>
      <c r="B227" s="10" t="n"/>
      <c r="C227" s="10" t="n"/>
      <c r="D227" s="10" t="n"/>
      <c r="E227" s="16" t="n"/>
      <c r="F227" s="10" t="n"/>
      <c r="G227" s="16" t="n"/>
      <c r="H227" s="16" t="n"/>
      <c r="I227" s="17" t="n"/>
      <c r="J227" s="10" t="n"/>
      <c r="K227" s="18" t="n"/>
      <c r="L227" s="16" t="n"/>
      <c r="M227" s="10" t="n"/>
      <c r="N227" s="15">
        <f>IF(A227="","",IF(J227="",1,IFERROR(INDEX(Stammdaten!$B$11:$B$18,MATCH(J227,Stammdaten!$A$11:$A$18,0)),"")))</f>
        <v/>
      </c>
      <c r="O227" s="19">
        <f>IF(OR(A227="",I227="",N227="",N(N227)=0),"",I227/IF(H227="",1,H227)/IF(G227="",1,G227)/N227)</f>
        <v/>
      </c>
      <c r="P227" s="15">
        <f>IF(B227="","",IFERROR(INDEX(Positionen!$D$6:$D$55,MATCH(B227,Positionen!$A$6:$A$55,0)),""))</f>
        <v/>
      </c>
      <c r="Q227" s="20">
        <f>IF(OR(O227="",P227=""),"",O227*MAX(P227,N(L227)*IF(G227="",1,G227)))</f>
        <v/>
      </c>
      <c r="R227" s="20">
        <f>IF(Q227="","",Q227*N(K227))</f>
        <v/>
      </c>
      <c r="S227" s="14">
        <f>IF(A227="","",TRIM(IF(OR(N227="",N(N227)=0),"Kurs fehlt. ","")&amp;IF(P227="","Pos.-Nr. unbekannt. ","")&amp;IF(AND(E227&lt;&gt;"",P227&lt;&gt;""),IF(E227*IF(G227="",1,G227)&lt;MAX(P227,N(L227)*IF(G227="",1,G227)),"Menge &lt; Abnahmemenge. ",""),"")&amp;IF(AND(L227&lt;&gt;"",P227&lt;&gt;""),IF(L227*IF(G227="",1,G227)&gt;P227,"Mindestabnahme &gt; Bedarf (mit Mindestabnahme gerechnet). ",""),"")&amp;IF(COUNTIFS($A$6:$A$255,A227,$B$6:$B$255,B227)&gt;1,"Doppelte Zeile. ","")))</f>
        <v/>
      </c>
    </row>
    <row r="228">
      <c r="A228" s="10" t="n"/>
      <c r="B228" s="10" t="n"/>
      <c r="C228" s="10" t="n"/>
      <c r="D228" s="10" t="n"/>
      <c r="E228" s="16" t="n"/>
      <c r="F228" s="10" t="n"/>
      <c r="G228" s="16" t="n"/>
      <c r="H228" s="16" t="n"/>
      <c r="I228" s="17" t="n"/>
      <c r="J228" s="10" t="n"/>
      <c r="K228" s="18" t="n"/>
      <c r="L228" s="16" t="n"/>
      <c r="M228" s="10" t="n"/>
      <c r="N228" s="15">
        <f>IF(A228="","",IF(J228="",1,IFERROR(INDEX(Stammdaten!$B$11:$B$18,MATCH(J228,Stammdaten!$A$11:$A$18,0)),"")))</f>
        <v/>
      </c>
      <c r="O228" s="19">
        <f>IF(OR(A228="",I228="",N228="",N(N228)=0),"",I228/IF(H228="",1,H228)/IF(G228="",1,G228)/N228)</f>
        <v/>
      </c>
      <c r="P228" s="15">
        <f>IF(B228="","",IFERROR(INDEX(Positionen!$D$6:$D$55,MATCH(B228,Positionen!$A$6:$A$55,0)),""))</f>
        <v/>
      </c>
      <c r="Q228" s="20">
        <f>IF(OR(O228="",P228=""),"",O228*MAX(P228,N(L228)*IF(G228="",1,G228)))</f>
        <v/>
      </c>
      <c r="R228" s="20">
        <f>IF(Q228="","",Q228*N(K228))</f>
        <v/>
      </c>
      <c r="S228" s="14">
        <f>IF(A228="","",TRIM(IF(OR(N228="",N(N228)=0),"Kurs fehlt. ","")&amp;IF(P228="","Pos.-Nr. unbekannt. ","")&amp;IF(AND(E228&lt;&gt;"",P228&lt;&gt;""),IF(E228*IF(G228="",1,G228)&lt;MAX(P228,N(L228)*IF(G228="",1,G228)),"Menge &lt; Abnahmemenge. ",""),"")&amp;IF(AND(L228&lt;&gt;"",P228&lt;&gt;""),IF(L228*IF(G228="",1,G228)&gt;P228,"Mindestabnahme &gt; Bedarf (mit Mindestabnahme gerechnet). ",""),"")&amp;IF(COUNTIFS($A$6:$A$255,A228,$B$6:$B$255,B228)&gt;1,"Doppelte Zeile. ","")))</f>
        <v/>
      </c>
    </row>
    <row r="229">
      <c r="A229" s="10" t="n"/>
      <c r="B229" s="10" t="n"/>
      <c r="C229" s="10" t="n"/>
      <c r="D229" s="10" t="n"/>
      <c r="E229" s="16" t="n"/>
      <c r="F229" s="10" t="n"/>
      <c r="G229" s="16" t="n"/>
      <c r="H229" s="16" t="n"/>
      <c r="I229" s="17" t="n"/>
      <c r="J229" s="10" t="n"/>
      <c r="K229" s="18" t="n"/>
      <c r="L229" s="16" t="n"/>
      <c r="M229" s="10" t="n"/>
      <c r="N229" s="15">
        <f>IF(A229="","",IF(J229="",1,IFERROR(INDEX(Stammdaten!$B$11:$B$18,MATCH(J229,Stammdaten!$A$11:$A$18,0)),"")))</f>
        <v/>
      </c>
      <c r="O229" s="19">
        <f>IF(OR(A229="",I229="",N229="",N(N229)=0),"",I229/IF(H229="",1,H229)/IF(G229="",1,G229)/N229)</f>
        <v/>
      </c>
      <c r="P229" s="15">
        <f>IF(B229="","",IFERROR(INDEX(Positionen!$D$6:$D$55,MATCH(B229,Positionen!$A$6:$A$55,0)),""))</f>
        <v/>
      </c>
      <c r="Q229" s="20">
        <f>IF(OR(O229="",P229=""),"",O229*MAX(P229,N(L229)*IF(G229="",1,G229)))</f>
        <v/>
      </c>
      <c r="R229" s="20">
        <f>IF(Q229="","",Q229*N(K229))</f>
        <v/>
      </c>
      <c r="S229" s="14">
        <f>IF(A229="","",TRIM(IF(OR(N229="",N(N229)=0),"Kurs fehlt. ","")&amp;IF(P229="","Pos.-Nr. unbekannt. ","")&amp;IF(AND(E229&lt;&gt;"",P229&lt;&gt;""),IF(E229*IF(G229="",1,G229)&lt;MAX(P229,N(L229)*IF(G229="",1,G229)),"Menge &lt; Abnahmemenge. ",""),"")&amp;IF(AND(L229&lt;&gt;"",P229&lt;&gt;""),IF(L229*IF(G229="",1,G229)&gt;P229,"Mindestabnahme &gt; Bedarf (mit Mindestabnahme gerechnet). ",""),"")&amp;IF(COUNTIFS($A$6:$A$255,A229,$B$6:$B$255,B229)&gt;1,"Doppelte Zeile. ","")))</f>
        <v/>
      </c>
    </row>
    <row r="230">
      <c r="A230" s="10" t="n"/>
      <c r="B230" s="10" t="n"/>
      <c r="C230" s="10" t="n"/>
      <c r="D230" s="10" t="n"/>
      <c r="E230" s="16" t="n"/>
      <c r="F230" s="10" t="n"/>
      <c r="G230" s="16" t="n"/>
      <c r="H230" s="16" t="n"/>
      <c r="I230" s="17" t="n"/>
      <c r="J230" s="10" t="n"/>
      <c r="K230" s="18" t="n"/>
      <c r="L230" s="16" t="n"/>
      <c r="M230" s="10" t="n"/>
      <c r="N230" s="15">
        <f>IF(A230="","",IF(J230="",1,IFERROR(INDEX(Stammdaten!$B$11:$B$18,MATCH(J230,Stammdaten!$A$11:$A$18,0)),"")))</f>
        <v/>
      </c>
      <c r="O230" s="19">
        <f>IF(OR(A230="",I230="",N230="",N(N230)=0),"",I230/IF(H230="",1,H230)/IF(G230="",1,G230)/N230)</f>
        <v/>
      </c>
      <c r="P230" s="15">
        <f>IF(B230="","",IFERROR(INDEX(Positionen!$D$6:$D$55,MATCH(B230,Positionen!$A$6:$A$55,0)),""))</f>
        <v/>
      </c>
      <c r="Q230" s="20">
        <f>IF(OR(O230="",P230=""),"",O230*MAX(P230,N(L230)*IF(G230="",1,G230)))</f>
        <v/>
      </c>
      <c r="R230" s="20">
        <f>IF(Q230="","",Q230*N(K230))</f>
        <v/>
      </c>
      <c r="S230" s="14">
        <f>IF(A230="","",TRIM(IF(OR(N230="",N(N230)=0),"Kurs fehlt. ","")&amp;IF(P230="","Pos.-Nr. unbekannt. ","")&amp;IF(AND(E230&lt;&gt;"",P230&lt;&gt;""),IF(E230*IF(G230="",1,G230)&lt;MAX(P230,N(L230)*IF(G230="",1,G230)),"Menge &lt; Abnahmemenge. ",""),"")&amp;IF(AND(L230&lt;&gt;"",P230&lt;&gt;""),IF(L230*IF(G230="",1,G230)&gt;P230,"Mindestabnahme &gt; Bedarf (mit Mindestabnahme gerechnet). ",""),"")&amp;IF(COUNTIFS($A$6:$A$255,A230,$B$6:$B$255,B230)&gt;1,"Doppelte Zeile. ","")))</f>
        <v/>
      </c>
    </row>
    <row r="231">
      <c r="A231" s="10" t="n"/>
      <c r="B231" s="10" t="n"/>
      <c r="C231" s="10" t="n"/>
      <c r="D231" s="10" t="n"/>
      <c r="E231" s="16" t="n"/>
      <c r="F231" s="10" t="n"/>
      <c r="G231" s="16" t="n"/>
      <c r="H231" s="16" t="n"/>
      <c r="I231" s="17" t="n"/>
      <c r="J231" s="10" t="n"/>
      <c r="K231" s="18" t="n"/>
      <c r="L231" s="16" t="n"/>
      <c r="M231" s="10" t="n"/>
      <c r="N231" s="15">
        <f>IF(A231="","",IF(J231="",1,IFERROR(INDEX(Stammdaten!$B$11:$B$18,MATCH(J231,Stammdaten!$A$11:$A$18,0)),"")))</f>
        <v/>
      </c>
      <c r="O231" s="19">
        <f>IF(OR(A231="",I231="",N231="",N(N231)=0),"",I231/IF(H231="",1,H231)/IF(G231="",1,G231)/N231)</f>
        <v/>
      </c>
      <c r="P231" s="15">
        <f>IF(B231="","",IFERROR(INDEX(Positionen!$D$6:$D$55,MATCH(B231,Positionen!$A$6:$A$55,0)),""))</f>
        <v/>
      </c>
      <c r="Q231" s="20">
        <f>IF(OR(O231="",P231=""),"",O231*MAX(P231,N(L231)*IF(G231="",1,G231)))</f>
        <v/>
      </c>
      <c r="R231" s="20">
        <f>IF(Q231="","",Q231*N(K231))</f>
        <v/>
      </c>
      <c r="S231" s="14">
        <f>IF(A231="","",TRIM(IF(OR(N231="",N(N231)=0),"Kurs fehlt. ","")&amp;IF(P231="","Pos.-Nr. unbekannt. ","")&amp;IF(AND(E231&lt;&gt;"",P231&lt;&gt;""),IF(E231*IF(G231="",1,G231)&lt;MAX(P231,N(L231)*IF(G231="",1,G231)),"Menge &lt; Abnahmemenge. ",""),"")&amp;IF(AND(L231&lt;&gt;"",P231&lt;&gt;""),IF(L231*IF(G231="",1,G231)&gt;P231,"Mindestabnahme &gt; Bedarf (mit Mindestabnahme gerechnet). ",""),"")&amp;IF(COUNTIFS($A$6:$A$255,A231,$B$6:$B$255,B231)&gt;1,"Doppelte Zeile. ","")))</f>
        <v/>
      </c>
    </row>
    <row r="232">
      <c r="A232" s="10" t="n"/>
      <c r="B232" s="10" t="n"/>
      <c r="C232" s="10" t="n"/>
      <c r="D232" s="10" t="n"/>
      <c r="E232" s="16" t="n"/>
      <c r="F232" s="10" t="n"/>
      <c r="G232" s="16" t="n"/>
      <c r="H232" s="16" t="n"/>
      <c r="I232" s="17" t="n"/>
      <c r="J232" s="10" t="n"/>
      <c r="K232" s="18" t="n"/>
      <c r="L232" s="16" t="n"/>
      <c r="M232" s="10" t="n"/>
      <c r="N232" s="15">
        <f>IF(A232="","",IF(J232="",1,IFERROR(INDEX(Stammdaten!$B$11:$B$18,MATCH(J232,Stammdaten!$A$11:$A$18,0)),"")))</f>
        <v/>
      </c>
      <c r="O232" s="19">
        <f>IF(OR(A232="",I232="",N232="",N(N232)=0),"",I232/IF(H232="",1,H232)/IF(G232="",1,G232)/N232)</f>
        <v/>
      </c>
      <c r="P232" s="15">
        <f>IF(B232="","",IFERROR(INDEX(Positionen!$D$6:$D$55,MATCH(B232,Positionen!$A$6:$A$55,0)),""))</f>
        <v/>
      </c>
      <c r="Q232" s="20">
        <f>IF(OR(O232="",P232=""),"",O232*MAX(P232,N(L232)*IF(G232="",1,G232)))</f>
        <v/>
      </c>
      <c r="R232" s="20">
        <f>IF(Q232="","",Q232*N(K232))</f>
        <v/>
      </c>
      <c r="S232" s="14">
        <f>IF(A232="","",TRIM(IF(OR(N232="",N(N232)=0),"Kurs fehlt. ","")&amp;IF(P232="","Pos.-Nr. unbekannt. ","")&amp;IF(AND(E232&lt;&gt;"",P232&lt;&gt;""),IF(E232*IF(G232="",1,G232)&lt;MAX(P232,N(L232)*IF(G232="",1,G232)),"Menge &lt; Abnahmemenge. ",""),"")&amp;IF(AND(L232&lt;&gt;"",P232&lt;&gt;""),IF(L232*IF(G232="",1,G232)&gt;P232,"Mindestabnahme &gt; Bedarf (mit Mindestabnahme gerechnet). ",""),"")&amp;IF(COUNTIFS($A$6:$A$255,A232,$B$6:$B$255,B232)&gt;1,"Doppelte Zeile. ","")))</f>
        <v/>
      </c>
    </row>
    <row r="233">
      <c r="A233" s="10" t="n"/>
      <c r="B233" s="10" t="n"/>
      <c r="C233" s="10" t="n"/>
      <c r="D233" s="10" t="n"/>
      <c r="E233" s="16" t="n"/>
      <c r="F233" s="10" t="n"/>
      <c r="G233" s="16" t="n"/>
      <c r="H233" s="16" t="n"/>
      <c r="I233" s="17" t="n"/>
      <c r="J233" s="10" t="n"/>
      <c r="K233" s="18" t="n"/>
      <c r="L233" s="16" t="n"/>
      <c r="M233" s="10" t="n"/>
      <c r="N233" s="15">
        <f>IF(A233="","",IF(J233="",1,IFERROR(INDEX(Stammdaten!$B$11:$B$18,MATCH(J233,Stammdaten!$A$11:$A$18,0)),"")))</f>
        <v/>
      </c>
      <c r="O233" s="19">
        <f>IF(OR(A233="",I233="",N233="",N(N233)=0),"",I233/IF(H233="",1,H233)/IF(G233="",1,G233)/N233)</f>
        <v/>
      </c>
      <c r="P233" s="15">
        <f>IF(B233="","",IFERROR(INDEX(Positionen!$D$6:$D$55,MATCH(B233,Positionen!$A$6:$A$55,0)),""))</f>
        <v/>
      </c>
      <c r="Q233" s="20">
        <f>IF(OR(O233="",P233=""),"",O233*MAX(P233,N(L233)*IF(G233="",1,G233)))</f>
        <v/>
      </c>
      <c r="R233" s="20">
        <f>IF(Q233="","",Q233*N(K233))</f>
        <v/>
      </c>
      <c r="S233" s="14">
        <f>IF(A233="","",TRIM(IF(OR(N233="",N(N233)=0),"Kurs fehlt. ","")&amp;IF(P233="","Pos.-Nr. unbekannt. ","")&amp;IF(AND(E233&lt;&gt;"",P233&lt;&gt;""),IF(E233*IF(G233="",1,G233)&lt;MAX(P233,N(L233)*IF(G233="",1,G233)),"Menge &lt; Abnahmemenge. ",""),"")&amp;IF(AND(L233&lt;&gt;"",P233&lt;&gt;""),IF(L233*IF(G233="",1,G233)&gt;P233,"Mindestabnahme &gt; Bedarf (mit Mindestabnahme gerechnet). ",""),"")&amp;IF(COUNTIFS($A$6:$A$255,A233,$B$6:$B$255,B233)&gt;1,"Doppelte Zeile. ","")))</f>
        <v/>
      </c>
    </row>
    <row r="234">
      <c r="A234" s="10" t="n"/>
      <c r="B234" s="10" t="n"/>
      <c r="C234" s="10" t="n"/>
      <c r="D234" s="10" t="n"/>
      <c r="E234" s="16" t="n"/>
      <c r="F234" s="10" t="n"/>
      <c r="G234" s="16" t="n"/>
      <c r="H234" s="16" t="n"/>
      <c r="I234" s="17" t="n"/>
      <c r="J234" s="10" t="n"/>
      <c r="K234" s="18" t="n"/>
      <c r="L234" s="16" t="n"/>
      <c r="M234" s="10" t="n"/>
      <c r="N234" s="15">
        <f>IF(A234="","",IF(J234="",1,IFERROR(INDEX(Stammdaten!$B$11:$B$18,MATCH(J234,Stammdaten!$A$11:$A$18,0)),"")))</f>
        <v/>
      </c>
      <c r="O234" s="19">
        <f>IF(OR(A234="",I234="",N234="",N(N234)=0),"",I234/IF(H234="",1,H234)/IF(G234="",1,G234)/N234)</f>
        <v/>
      </c>
      <c r="P234" s="15">
        <f>IF(B234="","",IFERROR(INDEX(Positionen!$D$6:$D$55,MATCH(B234,Positionen!$A$6:$A$55,0)),""))</f>
        <v/>
      </c>
      <c r="Q234" s="20">
        <f>IF(OR(O234="",P234=""),"",O234*MAX(P234,N(L234)*IF(G234="",1,G234)))</f>
        <v/>
      </c>
      <c r="R234" s="20">
        <f>IF(Q234="","",Q234*N(K234))</f>
        <v/>
      </c>
      <c r="S234" s="14">
        <f>IF(A234="","",TRIM(IF(OR(N234="",N(N234)=0),"Kurs fehlt. ","")&amp;IF(P234="","Pos.-Nr. unbekannt. ","")&amp;IF(AND(E234&lt;&gt;"",P234&lt;&gt;""),IF(E234*IF(G234="",1,G234)&lt;MAX(P234,N(L234)*IF(G234="",1,G234)),"Menge &lt; Abnahmemenge. ",""),"")&amp;IF(AND(L234&lt;&gt;"",P234&lt;&gt;""),IF(L234*IF(G234="",1,G234)&gt;P234,"Mindestabnahme &gt; Bedarf (mit Mindestabnahme gerechnet). ",""),"")&amp;IF(COUNTIFS($A$6:$A$255,A234,$B$6:$B$255,B234)&gt;1,"Doppelte Zeile. ","")))</f>
        <v/>
      </c>
    </row>
    <row r="235">
      <c r="A235" s="10" t="n"/>
      <c r="B235" s="10" t="n"/>
      <c r="C235" s="10" t="n"/>
      <c r="D235" s="10" t="n"/>
      <c r="E235" s="16" t="n"/>
      <c r="F235" s="10" t="n"/>
      <c r="G235" s="16" t="n"/>
      <c r="H235" s="16" t="n"/>
      <c r="I235" s="17" t="n"/>
      <c r="J235" s="10" t="n"/>
      <c r="K235" s="18" t="n"/>
      <c r="L235" s="16" t="n"/>
      <c r="M235" s="10" t="n"/>
      <c r="N235" s="15">
        <f>IF(A235="","",IF(J235="",1,IFERROR(INDEX(Stammdaten!$B$11:$B$18,MATCH(J235,Stammdaten!$A$11:$A$18,0)),"")))</f>
        <v/>
      </c>
      <c r="O235" s="19">
        <f>IF(OR(A235="",I235="",N235="",N(N235)=0),"",I235/IF(H235="",1,H235)/IF(G235="",1,G235)/N235)</f>
        <v/>
      </c>
      <c r="P235" s="15">
        <f>IF(B235="","",IFERROR(INDEX(Positionen!$D$6:$D$55,MATCH(B235,Positionen!$A$6:$A$55,0)),""))</f>
        <v/>
      </c>
      <c r="Q235" s="20">
        <f>IF(OR(O235="",P235=""),"",O235*MAX(P235,N(L235)*IF(G235="",1,G235)))</f>
        <v/>
      </c>
      <c r="R235" s="20">
        <f>IF(Q235="","",Q235*N(K235))</f>
        <v/>
      </c>
      <c r="S235" s="14">
        <f>IF(A235="","",TRIM(IF(OR(N235="",N(N235)=0),"Kurs fehlt. ","")&amp;IF(P235="","Pos.-Nr. unbekannt. ","")&amp;IF(AND(E235&lt;&gt;"",P235&lt;&gt;""),IF(E235*IF(G235="",1,G235)&lt;MAX(P235,N(L235)*IF(G235="",1,G235)),"Menge &lt; Abnahmemenge. ",""),"")&amp;IF(AND(L235&lt;&gt;"",P235&lt;&gt;""),IF(L235*IF(G235="",1,G235)&gt;P235,"Mindestabnahme &gt; Bedarf (mit Mindestabnahme gerechnet). ",""),"")&amp;IF(COUNTIFS($A$6:$A$255,A235,$B$6:$B$255,B235)&gt;1,"Doppelte Zeile. ","")))</f>
        <v/>
      </c>
    </row>
    <row r="236">
      <c r="A236" s="10" t="n"/>
      <c r="B236" s="10" t="n"/>
      <c r="C236" s="10" t="n"/>
      <c r="D236" s="10" t="n"/>
      <c r="E236" s="16" t="n"/>
      <c r="F236" s="10" t="n"/>
      <c r="G236" s="16" t="n"/>
      <c r="H236" s="16" t="n"/>
      <c r="I236" s="17" t="n"/>
      <c r="J236" s="10" t="n"/>
      <c r="K236" s="18" t="n"/>
      <c r="L236" s="16" t="n"/>
      <c r="M236" s="10" t="n"/>
      <c r="N236" s="15">
        <f>IF(A236="","",IF(J236="",1,IFERROR(INDEX(Stammdaten!$B$11:$B$18,MATCH(J236,Stammdaten!$A$11:$A$18,0)),"")))</f>
        <v/>
      </c>
      <c r="O236" s="19">
        <f>IF(OR(A236="",I236="",N236="",N(N236)=0),"",I236/IF(H236="",1,H236)/IF(G236="",1,G236)/N236)</f>
        <v/>
      </c>
      <c r="P236" s="15">
        <f>IF(B236="","",IFERROR(INDEX(Positionen!$D$6:$D$55,MATCH(B236,Positionen!$A$6:$A$55,0)),""))</f>
        <v/>
      </c>
      <c r="Q236" s="20">
        <f>IF(OR(O236="",P236=""),"",O236*MAX(P236,N(L236)*IF(G236="",1,G236)))</f>
        <v/>
      </c>
      <c r="R236" s="20">
        <f>IF(Q236="","",Q236*N(K236))</f>
        <v/>
      </c>
      <c r="S236" s="14">
        <f>IF(A236="","",TRIM(IF(OR(N236="",N(N236)=0),"Kurs fehlt. ","")&amp;IF(P236="","Pos.-Nr. unbekannt. ","")&amp;IF(AND(E236&lt;&gt;"",P236&lt;&gt;""),IF(E236*IF(G236="",1,G236)&lt;MAX(P236,N(L236)*IF(G236="",1,G236)),"Menge &lt; Abnahmemenge. ",""),"")&amp;IF(AND(L236&lt;&gt;"",P236&lt;&gt;""),IF(L236*IF(G236="",1,G236)&gt;P236,"Mindestabnahme &gt; Bedarf (mit Mindestabnahme gerechnet). ",""),"")&amp;IF(COUNTIFS($A$6:$A$255,A236,$B$6:$B$255,B236)&gt;1,"Doppelte Zeile. ","")))</f>
        <v/>
      </c>
    </row>
    <row r="237">
      <c r="A237" s="10" t="n"/>
      <c r="B237" s="10" t="n"/>
      <c r="C237" s="10" t="n"/>
      <c r="D237" s="10" t="n"/>
      <c r="E237" s="16" t="n"/>
      <c r="F237" s="10" t="n"/>
      <c r="G237" s="16" t="n"/>
      <c r="H237" s="16" t="n"/>
      <c r="I237" s="17" t="n"/>
      <c r="J237" s="10" t="n"/>
      <c r="K237" s="18" t="n"/>
      <c r="L237" s="16" t="n"/>
      <c r="M237" s="10" t="n"/>
      <c r="N237" s="15">
        <f>IF(A237="","",IF(J237="",1,IFERROR(INDEX(Stammdaten!$B$11:$B$18,MATCH(J237,Stammdaten!$A$11:$A$18,0)),"")))</f>
        <v/>
      </c>
      <c r="O237" s="19">
        <f>IF(OR(A237="",I237="",N237="",N(N237)=0),"",I237/IF(H237="",1,H237)/IF(G237="",1,G237)/N237)</f>
        <v/>
      </c>
      <c r="P237" s="15">
        <f>IF(B237="","",IFERROR(INDEX(Positionen!$D$6:$D$55,MATCH(B237,Positionen!$A$6:$A$55,0)),""))</f>
        <v/>
      </c>
      <c r="Q237" s="20">
        <f>IF(OR(O237="",P237=""),"",O237*MAX(P237,N(L237)*IF(G237="",1,G237)))</f>
        <v/>
      </c>
      <c r="R237" s="20">
        <f>IF(Q237="","",Q237*N(K237))</f>
        <v/>
      </c>
      <c r="S237" s="14">
        <f>IF(A237="","",TRIM(IF(OR(N237="",N(N237)=0),"Kurs fehlt. ","")&amp;IF(P237="","Pos.-Nr. unbekannt. ","")&amp;IF(AND(E237&lt;&gt;"",P237&lt;&gt;""),IF(E237*IF(G237="",1,G237)&lt;MAX(P237,N(L237)*IF(G237="",1,G237)),"Menge &lt; Abnahmemenge. ",""),"")&amp;IF(AND(L237&lt;&gt;"",P237&lt;&gt;""),IF(L237*IF(G237="",1,G237)&gt;P237,"Mindestabnahme &gt; Bedarf (mit Mindestabnahme gerechnet). ",""),"")&amp;IF(COUNTIFS($A$6:$A$255,A237,$B$6:$B$255,B237)&gt;1,"Doppelte Zeile. ","")))</f>
        <v/>
      </c>
    </row>
    <row r="238">
      <c r="A238" s="10" t="n"/>
      <c r="B238" s="10" t="n"/>
      <c r="C238" s="10" t="n"/>
      <c r="D238" s="10" t="n"/>
      <c r="E238" s="16" t="n"/>
      <c r="F238" s="10" t="n"/>
      <c r="G238" s="16" t="n"/>
      <c r="H238" s="16" t="n"/>
      <c r="I238" s="17" t="n"/>
      <c r="J238" s="10" t="n"/>
      <c r="K238" s="18" t="n"/>
      <c r="L238" s="16" t="n"/>
      <c r="M238" s="10" t="n"/>
      <c r="N238" s="15">
        <f>IF(A238="","",IF(J238="",1,IFERROR(INDEX(Stammdaten!$B$11:$B$18,MATCH(J238,Stammdaten!$A$11:$A$18,0)),"")))</f>
        <v/>
      </c>
      <c r="O238" s="19">
        <f>IF(OR(A238="",I238="",N238="",N(N238)=0),"",I238/IF(H238="",1,H238)/IF(G238="",1,G238)/N238)</f>
        <v/>
      </c>
      <c r="P238" s="15">
        <f>IF(B238="","",IFERROR(INDEX(Positionen!$D$6:$D$55,MATCH(B238,Positionen!$A$6:$A$55,0)),""))</f>
        <v/>
      </c>
      <c r="Q238" s="20">
        <f>IF(OR(O238="",P238=""),"",O238*MAX(P238,N(L238)*IF(G238="",1,G238)))</f>
        <v/>
      </c>
      <c r="R238" s="20">
        <f>IF(Q238="","",Q238*N(K238))</f>
        <v/>
      </c>
      <c r="S238" s="14">
        <f>IF(A238="","",TRIM(IF(OR(N238="",N(N238)=0),"Kurs fehlt. ","")&amp;IF(P238="","Pos.-Nr. unbekannt. ","")&amp;IF(AND(E238&lt;&gt;"",P238&lt;&gt;""),IF(E238*IF(G238="",1,G238)&lt;MAX(P238,N(L238)*IF(G238="",1,G238)),"Menge &lt; Abnahmemenge. ",""),"")&amp;IF(AND(L238&lt;&gt;"",P238&lt;&gt;""),IF(L238*IF(G238="",1,G238)&gt;P238,"Mindestabnahme &gt; Bedarf (mit Mindestabnahme gerechnet). ",""),"")&amp;IF(COUNTIFS($A$6:$A$255,A238,$B$6:$B$255,B238)&gt;1,"Doppelte Zeile. ","")))</f>
        <v/>
      </c>
    </row>
    <row r="239">
      <c r="A239" s="10" t="n"/>
      <c r="B239" s="10" t="n"/>
      <c r="C239" s="10" t="n"/>
      <c r="D239" s="10" t="n"/>
      <c r="E239" s="16" t="n"/>
      <c r="F239" s="10" t="n"/>
      <c r="G239" s="16" t="n"/>
      <c r="H239" s="16" t="n"/>
      <c r="I239" s="17" t="n"/>
      <c r="J239" s="10" t="n"/>
      <c r="K239" s="18" t="n"/>
      <c r="L239" s="16" t="n"/>
      <c r="M239" s="10" t="n"/>
      <c r="N239" s="15">
        <f>IF(A239="","",IF(J239="",1,IFERROR(INDEX(Stammdaten!$B$11:$B$18,MATCH(J239,Stammdaten!$A$11:$A$18,0)),"")))</f>
        <v/>
      </c>
      <c r="O239" s="19">
        <f>IF(OR(A239="",I239="",N239="",N(N239)=0),"",I239/IF(H239="",1,H239)/IF(G239="",1,G239)/N239)</f>
        <v/>
      </c>
      <c r="P239" s="15">
        <f>IF(B239="","",IFERROR(INDEX(Positionen!$D$6:$D$55,MATCH(B239,Positionen!$A$6:$A$55,0)),""))</f>
        <v/>
      </c>
      <c r="Q239" s="20">
        <f>IF(OR(O239="",P239=""),"",O239*MAX(P239,N(L239)*IF(G239="",1,G239)))</f>
        <v/>
      </c>
      <c r="R239" s="20">
        <f>IF(Q239="","",Q239*N(K239))</f>
        <v/>
      </c>
      <c r="S239" s="14">
        <f>IF(A239="","",TRIM(IF(OR(N239="",N(N239)=0),"Kurs fehlt. ","")&amp;IF(P239="","Pos.-Nr. unbekannt. ","")&amp;IF(AND(E239&lt;&gt;"",P239&lt;&gt;""),IF(E239*IF(G239="",1,G239)&lt;MAX(P239,N(L239)*IF(G239="",1,G239)),"Menge &lt; Abnahmemenge. ",""),"")&amp;IF(AND(L239&lt;&gt;"",P239&lt;&gt;""),IF(L239*IF(G239="",1,G239)&gt;P239,"Mindestabnahme &gt; Bedarf (mit Mindestabnahme gerechnet). ",""),"")&amp;IF(COUNTIFS($A$6:$A$255,A239,$B$6:$B$255,B239)&gt;1,"Doppelte Zeile. ","")))</f>
        <v/>
      </c>
    </row>
    <row r="240">
      <c r="A240" s="10" t="n"/>
      <c r="B240" s="10" t="n"/>
      <c r="C240" s="10" t="n"/>
      <c r="D240" s="10" t="n"/>
      <c r="E240" s="16" t="n"/>
      <c r="F240" s="10" t="n"/>
      <c r="G240" s="16" t="n"/>
      <c r="H240" s="16" t="n"/>
      <c r="I240" s="17" t="n"/>
      <c r="J240" s="10" t="n"/>
      <c r="K240" s="18" t="n"/>
      <c r="L240" s="16" t="n"/>
      <c r="M240" s="10" t="n"/>
      <c r="N240" s="15">
        <f>IF(A240="","",IF(J240="",1,IFERROR(INDEX(Stammdaten!$B$11:$B$18,MATCH(J240,Stammdaten!$A$11:$A$18,0)),"")))</f>
        <v/>
      </c>
      <c r="O240" s="19">
        <f>IF(OR(A240="",I240="",N240="",N(N240)=0),"",I240/IF(H240="",1,H240)/IF(G240="",1,G240)/N240)</f>
        <v/>
      </c>
      <c r="P240" s="15">
        <f>IF(B240="","",IFERROR(INDEX(Positionen!$D$6:$D$55,MATCH(B240,Positionen!$A$6:$A$55,0)),""))</f>
        <v/>
      </c>
      <c r="Q240" s="20">
        <f>IF(OR(O240="",P240=""),"",O240*MAX(P240,N(L240)*IF(G240="",1,G240)))</f>
        <v/>
      </c>
      <c r="R240" s="20">
        <f>IF(Q240="","",Q240*N(K240))</f>
        <v/>
      </c>
      <c r="S240" s="14">
        <f>IF(A240="","",TRIM(IF(OR(N240="",N(N240)=0),"Kurs fehlt. ","")&amp;IF(P240="","Pos.-Nr. unbekannt. ","")&amp;IF(AND(E240&lt;&gt;"",P240&lt;&gt;""),IF(E240*IF(G240="",1,G240)&lt;MAX(P240,N(L240)*IF(G240="",1,G240)),"Menge &lt; Abnahmemenge. ",""),"")&amp;IF(AND(L240&lt;&gt;"",P240&lt;&gt;""),IF(L240*IF(G240="",1,G240)&gt;P240,"Mindestabnahme &gt; Bedarf (mit Mindestabnahme gerechnet). ",""),"")&amp;IF(COUNTIFS($A$6:$A$255,A240,$B$6:$B$255,B240)&gt;1,"Doppelte Zeile. ","")))</f>
        <v/>
      </c>
    </row>
    <row r="241">
      <c r="A241" s="10" t="n"/>
      <c r="B241" s="10" t="n"/>
      <c r="C241" s="10" t="n"/>
      <c r="D241" s="10" t="n"/>
      <c r="E241" s="16" t="n"/>
      <c r="F241" s="10" t="n"/>
      <c r="G241" s="16" t="n"/>
      <c r="H241" s="16" t="n"/>
      <c r="I241" s="17" t="n"/>
      <c r="J241" s="10" t="n"/>
      <c r="K241" s="18" t="n"/>
      <c r="L241" s="16" t="n"/>
      <c r="M241" s="10" t="n"/>
      <c r="N241" s="15">
        <f>IF(A241="","",IF(J241="",1,IFERROR(INDEX(Stammdaten!$B$11:$B$18,MATCH(J241,Stammdaten!$A$11:$A$18,0)),"")))</f>
        <v/>
      </c>
      <c r="O241" s="19">
        <f>IF(OR(A241="",I241="",N241="",N(N241)=0),"",I241/IF(H241="",1,H241)/IF(G241="",1,G241)/N241)</f>
        <v/>
      </c>
      <c r="P241" s="15">
        <f>IF(B241="","",IFERROR(INDEX(Positionen!$D$6:$D$55,MATCH(B241,Positionen!$A$6:$A$55,0)),""))</f>
        <v/>
      </c>
      <c r="Q241" s="20">
        <f>IF(OR(O241="",P241=""),"",O241*MAX(P241,N(L241)*IF(G241="",1,G241)))</f>
        <v/>
      </c>
      <c r="R241" s="20">
        <f>IF(Q241="","",Q241*N(K241))</f>
        <v/>
      </c>
      <c r="S241" s="14">
        <f>IF(A241="","",TRIM(IF(OR(N241="",N(N241)=0),"Kurs fehlt. ","")&amp;IF(P241="","Pos.-Nr. unbekannt. ","")&amp;IF(AND(E241&lt;&gt;"",P241&lt;&gt;""),IF(E241*IF(G241="",1,G241)&lt;MAX(P241,N(L241)*IF(G241="",1,G241)),"Menge &lt; Abnahmemenge. ",""),"")&amp;IF(AND(L241&lt;&gt;"",P241&lt;&gt;""),IF(L241*IF(G241="",1,G241)&gt;P241,"Mindestabnahme &gt; Bedarf (mit Mindestabnahme gerechnet). ",""),"")&amp;IF(COUNTIFS($A$6:$A$255,A241,$B$6:$B$255,B241)&gt;1,"Doppelte Zeile. ","")))</f>
        <v/>
      </c>
    </row>
    <row r="242">
      <c r="A242" s="10" t="n"/>
      <c r="B242" s="10" t="n"/>
      <c r="C242" s="10" t="n"/>
      <c r="D242" s="10" t="n"/>
      <c r="E242" s="16" t="n"/>
      <c r="F242" s="10" t="n"/>
      <c r="G242" s="16" t="n"/>
      <c r="H242" s="16" t="n"/>
      <c r="I242" s="17" t="n"/>
      <c r="J242" s="10" t="n"/>
      <c r="K242" s="18" t="n"/>
      <c r="L242" s="16" t="n"/>
      <c r="M242" s="10" t="n"/>
      <c r="N242" s="15">
        <f>IF(A242="","",IF(J242="",1,IFERROR(INDEX(Stammdaten!$B$11:$B$18,MATCH(J242,Stammdaten!$A$11:$A$18,0)),"")))</f>
        <v/>
      </c>
      <c r="O242" s="19">
        <f>IF(OR(A242="",I242="",N242="",N(N242)=0),"",I242/IF(H242="",1,H242)/IF(G242="",1,G242)/N242)</f>
        <v/>
      </c>
      <c r="P242" s="15">
        <f>IF(B242="","",IFERROR(INDEX(Positionen!$D$6:$D$55,MATCH(B242,Positionen!$A$6:$A$55,0)),""))</f>
        <v/>
      </c>
      <c r="Q242" s="20">
        <f>IF(OR(O242="",P242=""),"",O242*MAX(P242,N(L242)*IF(G242="",1,G242)))</f>
        <v/>
      </c>
      <c r="R242" s="20">
        <f>IF(Q242="","",Q242*N(K242))</f>
        <v/>
      </c>
      <c r="S242" s="14">
        <f>IF(A242="","",TRIM(IF(OR(N242="",N(N242)=0),"Kurs fehlt. ","")&amp;IF(P242="","Pos.-Nr. unbekannt. ","")&amp;IF(AND(E242&lt;&gt;"",P242&lt;&gt;""),IF(E242*IF(G242="",1,G242)&lt;MAX(P242,N(L242)*IF(G242="",1,G242)),"Menge &lt; Abnahmemenge. ",""),"")&amp;IF(AND(L242&lt;&gt;"",P242&lt;&gt;""),IF(L242*IF(G242="",1,G242)&gt;P242,"Mindestabnahme &gt; Bedarf (mit Mindestabnahme gerechnet). ",""),"")&amp;IF(COUNTIFS($A$6:$A$255,A242,$B$6:$B$255,B242)&gt;1,"Doppelte Zeile. ","")))</f>
        <v/>
      </c>
    </row>
    <row r="243">
      <c r="A243" s="10" t="n"/>
      <c r="B243" s="10" t="n"/>
      <c r="C243" s="10" t="n"/>
      <c r="D243" s="10" t="n"/>
      <c r="E243" s="16" t="n"/>
      <c r="F243" s="10" t="n"/>
      <c r="G243" s="16" t="n"/>
      <c r="H243" s="16" t="n"/>
      <c r="I243" s="17" t="n"/>
      <c r="J243" s="10" t="n"/>
      <c r="K243" s="18" t="n"/>
      <c r="L243" s="16" t="n"/>
      <c r="M243" s="10" t="n"/>
      <c r="N243" s="15">
        <f>IF(A243="","",IF(J243="",1,IFERROR(INDEX(Stammdaten!$B$11:$B$18,MATCH(J243,Stammdaten!$A$11:$A$18,0)),"")))</f>
        <v/>
      </c>
      <c r="O243" s="19">
        <f>IF(OR(A243="",I243="",N243="",N(N243)=0),"",I243/IF(H243="",1,H243)/IF(G243="",1,G243)/N243)</f>
        <v/>
      </c>
      <c r="P243" s="15">
        <f>IF(B243="","",IFERROR(INDEX(Positionen!$D$6:$D$55,MATCH(B243,Positionen!$A$6:$A$55,0)),""))</f>
        <v/>
      </c>
      <c r="Q243" s="20">
        <f>IF(OR(O243="",P243=""),"",O243*MAX(P243,N(L243)*IF(G243="",1,G243)))</f>
        <v/>
      </c>
      <c r="R243" s="20">
        <f>IF(Q243="","",Q243*N(K243))</f>
        <v/>
      </c>
      <c r="S243" s="14">
        <f>IF(A243="","",TRIM(IF(OR(N243="",N(N243)=0),"Kurs fehlt. ","")&amp;IF(P243="","Pos.-Nr. unbekannt. ","")&amp;IF(AND(E243&lt;&gt;"",P243&lt;&gt;""),IF(E243*IF(G243="",1,G243)&lt;MAX(P243,N(L243)*IF(G243="",1,G243)),"Menge &lt; Abnahmemenge. ",""),"")&amp;IF(AND(L243&lt;&gt;"",P243&lt;&gt;""),IF(L243*IF(G243="",1,G243)&gt;P243,"Mindestabnahme &gt; Bedarf (mit Mindestabnahme gerechnet). ",""),"")&amp;IF(COUNTIFS($A$6:$A$255,A243,$B$6:$B$255,B243)&gt;1,"Doppelte Zeile. ","")))</f>
        <v/>
      </c>
    </row>
    <row r="244">
      <c r="A244" s="10" t="n"/>
      <c r="B244" s="10" t="n"/>
      <c r="C244" s="10" t="n"/>
      <c r="D244" s="10" t="n"/>
      <c r="E244" s="16" t="n"/>
      <c r="F244" s="10" t="n"/>
      <c r="G244" s="16" t="n"/>
      <c r="H244" s="16" t="n"/>
      <c r="I244" s="17" t="n"/>
      <c r="J244" s="10" t="n"/>
      <c r="K244" s="18" t="n"/>
      <c r="L244" s="16" t="n"/>
      <c r="M244" s="10" t="n"/>
      <c r="N244" s="15">
        <f>IF(A244="","",IF(J244="",1,IFERROR(INDEX(Stammdaten!$B$11:$B$18,MATCH(J244,Stammdaten!$A$11:$A$18,0)),"")))</f>
        <v/>
      </c>
      <c r="O244" s="19">
        <f>IF(OR(A244="",I244="",N244="",N(N244)=0),"",I244/IF(H244="",1,H244)/IF(G244="",1,G244)/N244)</f>
        <v/>
      </c>
      <c r="P244" s="15">
        <f>IF(B244="","",IFERROR(INDEX(Positionen!$D$6:$D$55,MATCH(B244,Positionen!$A$6:$A$55,0)),""))</f>
        <v/>
      </c>
      <c r="Q244" s="20">
        <f>IF(OR(O244="",P244=""),"",O244*MAX(P244,N(L244)*IF(G244="",1,G244)))</f>
        <v/>
      </c>
      <c r="R244" s="20">
        <f>IF(Q244="","",Q244*N(K244))</f>
        <v/>
      </c>
      <c r="S244" s="14">
        <f>IF(A244="","",TRIM(IF(OR(N244="",N(N244)=0),"Kurs fehlt. ","")&amp;IF(P244="","Pos.-Nr. unbekannt. ","")&amp;IF(AND(E244&lt;&gt;"",P244&lt;&gt;""),IF(E244*IF(G244="",1,G244)&lt;MAX(P244,N(L244)*IF(G244="",1,G244)),"Menge &lt; Abnahmemenge. ",""),"")&amp;IF(AND(L244&lt;&gt;"",P244&lt;&gt;""),IF(L244*IF(G244="",1,G244)&gt;P244,"Mindestabnahme &gt; Bedarf (mit Mindestabnahme gerechnet). ",""),"")&amp;IF(COUNTIFS($A$6:$A$255,A244,$B$6:$B$255,B244)&gt;1,"Doppelte Zeile. ","")))</f>
        <v/>
      </c>
    </row>
    <row r="245">
      <c r="A245" s="10" t="n"/>
      <c r="B245" s="10" t="n"/>
      <c r="C245" s="10" t="n"/>
      <c r="D245" s="10" t="n"/>
      <c r="E245" s="16" t="n"/>
      <c r="F245" s="10" t="n"/>
      <c r="G245" s="16" t="n"/>
      <c r="H245" s="16" t="n"/>
      <c r="I245" s="17" t="n"/>
      <c r="J245" s="10" t="n"/>
      <c r="K245" s="18" t="n"/>
      <c r="L245" s="16" t="n"/>
      <c r="M245" s="10" t="n"/>
      <c r="N245" s="15">
        <f>IF(A245="","",IF(J245="",1,IFERROR(INDEX(Stammdaten!$B$11:$B$18,MATCH(J245,Stammdaten!$A$11:$A$18,0)),"")))</f>
        <v/>
      </c>
      <c r="O245" s="19">
        <f>IF(OR(A245="",I245="",N245="",N(N245)=0),"",I245/IF(H245="",1,H245)/IF(G245="",1,G245)/N245)</f>
        <v/>
      </c>
      <c r="P245" s="15">
        <f>IF(B245="","",IFERROR(INDEX(Positionen!$D$6:$D$55,MATCH(B245,Positionen!$A$6:$A$55,0)),""))</f>
        <v/>
      </c>
      <c r="Q245" s="20">
        <f>IF(OR(O245="",P245=""),"",O245*MAX(P245,N(L245)*IF(G245="",1,G245)))</f>
        <v/>
      </c>
      <c r="R245" s="20">
        <f>IF(Q245="","",Q245*N(K245))</f>
        <v/>
      </c>
      <c r="S245" s="14">
        <f>IF(A245="","",TRIM(IF(OR(N245="",N(N245)=0),"Kurs fehlt. ","")&amp;IF(P245="","Pos.-Nr. unbekannt. ","")&amp;IF(AND(E245&lt;&gt;"",P245&lt;&gt;""),IF(E245*IF(G245="",1,G245)&lt;MAX(P245,N(L245)*IF(G245="",1,G245)),"Menge &lt; Abnahmemenge. ",""),"")&amp;IF(AND(L245&lt;&gt;"",P245&lt;&gt;""),IF(L245*IF(G245="",1,G245)&gt;P245,"Mindestabnahme &gt; Bedarf (mit Mindestabnahme gerechnet). ",""),"")&amp;IF(COUNTIFS($A$6:$A$255,A245,$B$6:$B$255,B245)&gt;1,"Doppelte Zeile. ","")))</f>
        <v/>
      </c>
    </row>
    <row r="246">
      <c r="A246" s="10" t="n"/>
      <c r="B246" s="10" t="n"/>
      <c r="C246" s="10" t="n"/>
      <c r="D246" s="10" t="n"/>
      <c r="E246" s="16" t="n"/>
      <c r="F246" s="10" t="n"/>
      <c r="G246" s="16" t="n"/>
      <c r="H246" s="16" t="n"/>
      <c r="I246" s="17" t="n"/>
      <c r="J246" s="10" t="n"/>
      <c r="K246" s="18" t="n"/>
      <c r="L246" s="16" t="n"/>
      <c r="M246" s="10" t="n"/>
      <c r="N246" s="15">
        <f>IF(A246="","",IF(J246="",1,IFERROR(INDEX(Stammdaten!$B$11:$B$18,MATCH(J246,Stammdaten!$A$11:$A$18,0)),"")))</f>
        <v/>
      </c>
      <c r="O246" s="19">
        <f>IF(OR(A246="",I246="",N246="",N(N246)=0),"",I246/IF(H246="",1,H246)/IF(G246="",1,G246)/N246)</f>
        <v/>
      </c>
      <c r="P246" s="15">
        <f>IF(B246="","",IFERROR(INDEX(Positionen!$D$6:$D$55,MATCH(B246,Positionen!$A$6:$A$55,0)),""))</f>
        <v/>
      </c>
      <c r="Q246" s="20">
        <f>IF(OR(O246="",P246=""),"",O246*MAX(P246,N(L246)*IF(G246="",1,G246)))</f>
        <v/>
      </c>
      <c r="R246" s="20">
        <f>IF(Q246="","",Q246*N(K246))</f>
        <v/>
      </c>
      <c r="S246" s="14">
        <f>IF(A246="","",TRIM(IF(OR(N246="",N(N246)=0),"Kurs fehlt. ","")&amp;IF(P246="","Pos.-Nr. unbekannt. ","")&amp;IF(AND(E246&lt;&gt;"",P246&lt;&gt;""),IF(E246*IF(G246="",1,G246)&lt;MAX(P246,N(L246)*IF(G246="",1,G246)),"Menge &lt; Abnahmemenge. ",""),"")&amp;IF(AND(L246&lt;&gt;"",P246&lt;&gt;""),IF(L246*IF(G246="",1,G246)&gt;P246,"Mindestabnahme &gt; Bedarf (mit Mindestabnahme gerechnet). ",""),"")&amp;IF(COUNTIFS($A$6:$A$255,A246,$B$6:$B$255,B246)&gt;1,"Doppelte Zeile. ","")))</f>
        <v/>
      </c>
    </row>
    <row r="247">
      <c r="A247" s="10" t="n"/>
      <c r="B247" s="10" t="n"/>
      <c r="C247" s="10" t="n"/>
      <c r="D247" s="10" t="n"/>
      <c r="E247" s="16" t="n"/>
      <c r="F247" s="10" t="n"/>
      <c r="G247" s="16" t="n"/>
      <c r="H247" s="16" t="n"/>
      <c r="I247" s="17" t="n"/>
      <c r="J247" s="10" t="n"/>
      <c r="K247" s="18" t="n"/>
      <c r="L247" s="16" t="n"/>
      <c r="M247" s="10" t="n"/>
      <c r="N247" s="15">
        <f>IF(A247="","",IF(J247="",1,IFERROR(INDEX(Stammdaten!$B$11:$B$18,MATCH(J247,Stammdaten!$A$11:$A$18,0)),"")))</f>
        <v/>
      </c>
      <c r="O247" s="19">
        <f>IF(OR(A247="",I247="",N247="",N(N247)=0),"",I247/IF(H247="",1,H247)/IF(G247="",1,G247)/N247)</f>
        <v/>
      </c>
      <c r="P247" s="15">
        <f>IF(B247="","",IFERROR(INDEX(Positionen!$D$6:$D$55,MATCH(B247,Positionen!$A$6:$A$55,0)),""))</f>
        <v/>
      </c>
      <c r="Q247" s="20">
        <f>IF(OR(O247="",P247=""),"",O247*MAX(P247,N(L247)*IF(G247="",1,G247)))</f>
        <v/>
      </c>
      <c r="R247" s="20">
        <f>IF(Q247="","",Q247*N(K247))</f>
        <v/>
      </c>
      <c r="S247" s="14">
        <f>IF(A247="","",TRIM(IF(OR(N247="",N(N247)=0),"Kurs fehlt. ","")&amp;IF(P247="","Pos.-Nr. unbekannt. ","")&amp;IF(AND(E247&lt;&gt;"",P247&lt;&gt;""),IF(E247*IF(G247="",1,G247)&lt;MAX(P247,N(L247)*IF(G247="",1,G247)),"Menge &lt; Abnahmemenge. ",""),"")&amp;IF(AND(L247&lt;&gt;"",P247&lt;&gt;""),IF(L247*IF(G247="",1,G247)&gt;P247,"Mindestabnahme &gt; Bedarf (mit Mindestabnahme gerechnet). ",""),"")&amp;IF(COUNTIFS($A$6:$A$255,A247,$B$6:$B$255,B247)&gt;1,"Doppelte Zeile. ","")))</f>
        <v/>
      </c>
    </row>
    <row r="248">
      <c r="A248" s="10" t="n"/>
      <c r="B248" s="10" t="n"/>
      <c r="C248" s="10" t="n"/>
      <c r="D248" s="10" t="n"/>
      <c r="E248" s="16" t="n"/>
      <c r="F248" s="10" t="n"/>
      <c r="G248" s="16" t="n"/>
      <c r="H248" s="16" t="n"/>
      <c r="I248" s="17" t="n"/>
      <c r="J248" s="10" t="n"/>
      <c r="K248" s="18" t="n"/>
      <c r="L248" s="16" t="n"/>
      <c r="M248" s="10" t="n"/>
      <c r="N248" s="15">
        <f>IF(A248="","",IF(J248="",1,IFERROR(INDEX(Stammdaten!$B$11:$B$18,MATCH(J248,Stammdaten!$A$11:$A$18,0)),"")))</f>
        <v/>
      </c>
      <c r="O248" s="19">
        <f>IF(OR(A248="",I248="",N248="",N(N248)=0),"",I248/IF(H248="",1,H248)/IF(G248="",1,G248)/N248)</f>
        <v/>
      </c>
      <c r="P248" s="15">
        <f>IF(B248="","",IFERROR(INDEX(Positionen!$D$6:$D$55,MATCH(B248,Positionen!$A$6:$A$55,0)),""))</f>
        <v/>
      </c>
      <c r="Q248" s="20">
        <f>IF(OR(O248="",P248=""),"",O248*MAX(P248,N(L248)*IF(G248="",1,G248)))</f>
        <v/>
      </c>
      <c r="R248" s="20">
        <f>IF(Q248="","",Q248*N(K248))</f>
        <v/>
      </c>
      <c r="S248" s="14">
        <f>IF(A248="","",TRIM(IF(OR(N248="",N(N248)=0),"Kurs fehlt. ","")&amp;IF(P248="","Pos.-Nr. unbekannt. ","")&amp;IF(AND(E248&lt;&gt;"",P248&lt;&gt;""),IF(E248*IF(G248="",1,G248)&lt;MAX(P248,N(L248)*IF(G248="",1,G248)),"Menge &lt; Abnahmemenge. ",""),"")&amp;IF(AND(L248&lt;&gt;"",P248&lt;&gt;""),IF(L248*IF(G248="",1,G248)&gt;P248,"Mindestabnahme &gt; Bedarf (mit Mindestabnahme gerechnet). ",""),"")&amp;IF(COUNTIFS($A$6:$A$255,A248,$B$6:$B$255,B248)&gt;1,"Doppelte Zeile. ","")))</f>
        <v/>
      </c>
    </row>
    <row r="249">
      <c r="A249" s="10" t="n"/>
      <c r="B249" s="10" t="n"/>
      <c r="C249" s="10" t="n"/>
      <c r="D249" s="10" t="n"/>
      <c r="E249" s="16" t="n"/>
      <c r="F249" s="10" t="n"/>
      <c r="G249" s="16" t="n"/>
      <c r="H249" s="16" t="n"/>
      <c r="I249" s="17" t="n"/>
      <c r="J249" s="10" t="n"/>
      <c r="K249" s="18" t="n"/>
      <c r="L249" s="16" t="n"/>
      <c r="M249" s="10" t="n"/>
      <c r="N249" s="15">
        <f>IF(A249="","",IF(J249="",1,IFERROR(INDEX(Stammdaten!$B$11:$B$18,MATCH(J249,Stammdaten!$A$11:$A$18,0)),"")))</f>
        <v/>
      </c>
      <c r="O249" s="19">
        <f>IF(OR(A249="",I249="",N249="",N(N249)=0),"",I249/IF(H249="",1,H249)/IF(G249="",1,G249)/N249)</f>
        <v/>
      </c>
      <c r="P249" s="15">
        <f>IF(B249="","",IFERROR(INDEX(Positionen!$D$6:$D$55,MATCH(B249,Positionen!$A$6:$A$55,0)),""))</f>
        <v/>
      </c>
      <c r="Q249" s="20">
        <f>IF(OR(O249="",P249=""),"",O249*MAX(P249,N(L249)*IF(G249="",1,G249)))</f>
        <v/>
      </c>
      <c r="R249" s="20">
        <f>IF(Q249="","",Q249*N(K249))</f>
        <v/>
      </c>
      <c r="S249" s="14">
        <f>IF(A249="","",TRIM(IF(OR(N249="",N(N249)=0),"Kurs fehlt. ","")&amp;IF(P249="","Pos.-Nr. unbekannt. ","")&amp;IF(AND(E249&lt;&gt;"",P249&lt;&gt;""),IF(E249*IF(G249="",1,G249)&lt;MAX(P249,N(L249)*IF(G249="",1,G249)),"Menge &lt; Abnahmemenge. ",""),"")&amp;IF(AND(L249&lt;&gt;"",P249&lt;&gt;""),IF(L249*IF(G249="",1,G249)&gt;P249,"Mindestabnahme &gt; Bedarf (mit Mindestabnahme gerechnet). ",""),"")&amp;IF(COUNTIFS($A$6:$A$255,A249,$B$6:$B$255,B249)&gt;1,"Doppelte Zeile. ","")))</f>
        <v/>
      </c>
    </row>
    <row r="250">
      <c r="A250" s="10" t="n"/>
      <c r="B250" s="10" t="n"/>
      <c r="C250" s="10" t="n"/>
      <c r="D250" s="10" t="n"/>
      <c r="E250" s="16" t="n"/>
      <c r="F250" s="10" t="n"/>
      <c r="G250" s="16" t="n"/>
      <c r="H250" s="16" t="n"/>
      <c r="I250" s="17" t="n"/>
      <c r="J250" s="10" t="n"/>
      <c r="K250" s="18" t="n"/>
      <c r="L250" s="16" t="n"/>
      <c r="M250" s="10" t="n"/>
      <c r="N250" s="15">
        <f>IF(A250="","",IF(J250="",1,IFERROR(INDEX(Stammdaten!$B$11:$B$18,MATCH(J250,Stammdaten!$A$11:$A$18,0)),"")))</f>
        <v/>
      </c>
      <c r="O250" s="19">
        <f>IF(OR(A250="",I250="",N250="",N(N250)=0),"",I250/IF(H250="",1,H250)/IF(G250="",1,G250)/N250)</f>
        <v/>
      </c>
      <c r="P250" s="15">
        <f>IF(B250="","",IFERROR(INDEX(Positionen!$D$6:$D$55,MATCH(B250,Positionen!$A$6:$A$55,0)),""))</f>
        <v/>
      </c>
      <c r="Q250" s="20">
        <f>IF(OR(O250="",P250=""),"",O250*MAX(P250,N(L250)*IF(G250="",1,G250)))</f>
        <v/>
      </c>
      <c r="R250" s="20">
        <f>IF(Q250="","",Q250*N(K250))</f>
        <v/>
      </c>
      <c r="S250" s="14">
        <f>IF(A250="","",TRIM(IF(OR(N250="",N(N250)=0),"Kurs fehlt. ","")&amp;IF(P250="","Pos.-Nr. unbekannt. ","")&amp;IF(AND(E250&lt;&gt;"",P250&lt;&gt;""),IF(E250*IF(G250="",1,G250)&lt;MAX(P250,N(L250)*IF(G250="",1,G250)),"Menge &lt; Abnahmemenge. ",""),"")&amp;IF(AND(L250&lt;&gt;"",P250&lt;&gt;""),IF(L250*IF(G250="",1,G250)&gt;P250,"Mindestabnahme &gt; Bedarf (mit Mindestabnahme gerechnet). ",""),"")&amp;IF(COUNTIFS($A$6:$A$255,A250,$B$6:$B$255,B250)&gt;1,"Doppelte Zeile. ","")))</f>
        <v/>
      </c>
    </row>
    <row r="251">
      <c r="A251" s="10" t="n"/>
      <c r="B251" s="10" t="n"/>
      <c r="C251" s="10" t="n"/>
      <c r="D251" s="10" t="n"/>
      <c r="E251" s="16" t="n"/>
      <c r="F251" s="10" t="n"/>
      <c r="G251" s="16" t="n"/>
      <c r="H251" s="16" t="n"/>
      <c r="I251" s="17" t="n"/>
      <c r="J251" s="10" t="n"/>
      <c r="K251" s="18" t="n"/>
      <c r="L251" s="16" t="n"/>
      <c r="M251" s="10" t="n"/>
      <c r="N251" s="15">
        <f>IF(A251="","",IF(J251="",1,IFERROR(INDEX(Stammdaten!$B$11:$B$18,MATCH(J251,Stammdaten!$A$11:$A$18,0)),"")))</f>
        <v/>
      </c>
      <c r="O251" s="19">
        <f>IF(OR(A251="",I251="",N251="",N(N251)=0),"",I251/IF(H251="",1,H251)/IF(G251="",1,G251)/N251)</f>
        <v/>
      </c>
      <c r="P251" s="15">
        <f>IF(B251="","",IFERROR(INDEX(Positionen!$D$6:$D$55,MATCH(B251,Positionen!$A$6:$A$55,0)),""))</f>
        <v/>
      </c>
      <c r="Q251" s="20">
        <f>IF(OR(O251="",P251=""),"",O251*MAX(P251,N(L251)*IF(G251="",1,G251)))</f>
        <v/>
      </c>
      <c r="R251" s="20">
        <f>IF(Q251="","",Q251*N(K251))</f>
        <v/>
      </c>
      <c r="S251" s="14">
        <f>IF(A251="","",TRIM(IF(OR(N251="",N(N251)=0),"Kurs fehlt. ","")&amp;IF(P251="","Pos.-Nr. unbekannt. ","")&amp;IF(AND(E251&lt;&gt;"",P251&lt;&gt;""),IF(E251*IF(G251="",1,G251)&lt;MAX(P251,N(L251)*IF(G251="",1,G251)),"Menge &lt; Abnahmemenge. ",""),"")&amp;IF(AND(L251&lt;&gt;"",P251&lt;&gt;""),IF(L251*IF(G251="",1,G251)&gt;P251,"Mindestabnahme &gt; Bedarf (mit Mindestabnahme gerechnet). ",""),"")&amp;IF(COUNTIFS($A$6:$A$255,A251,$B$6:$B$255,B251)&gt;1,"Doppelte Zeile. ","")))</f>
        <v/>
      </c>
    </row>
    <row r="252">
      <c r="A252" s="10" t="n"/>
      <c r="B252" s="10" t="n"/>
      <c r="C252" s="10" t="n"/>
      <c r="D252" s="10" t="n"/>
      <c r="E252" s="16" t="n"/>
      <c r="F252" s="10" t="n"/>
      <c r="G252" s="16" t="n"/>
      <c r="H252" s="16" t="n"/>
      <c r="I252" s="17" t="n"/>
      <c r="J252" s="10" t="n"/>
      <c r="K252" s="18" t="n"/>
      <c r="L252" s="16" t="n"/>
      <c r="M252" s="10" t="n"/>
      <c r="N252" s="15">
        <f>IF(A252="","",IF(J252="",1,IFERROR(INDEX(Stammdaten!$B$11:$B$18,MATCH(J252,Stammdaten!$A$11:$A$18,0)),"")))</f>
        <v/>
      </c>
      <c r="O252" s="19">
        <f>IF(OR(A252="",I252="",N252="",N(N252)=0),"",I252/IF(H252="",1,H252)/IF(G252="",1,G252)/N252)</f>
        <v/>
      </c>
      <c r="P252" s="15">
        <f>IF(B252="","",IFERROR(INDEX(Positionen!$D$6:$D$55,MATCH(B252,Positionen!$A$6:$A$55,0)),""))</f>
        <v/>
      </c>
      <c r="Q252" s="20">
        <f>IF(OR(O252="",P252=""),"",O252*MAX(P252,N(L252)*IF(G252="",1,G252)))</f>
        <v/>
      </c>
      <c r="R252" s="20">
        <f>IF(Q252="","",Q252*N(K252))</f>
        <v/>
      </c>
      <c r="S252" s="14">
        <f>IF(A252="","",TRIM(IF(OR(N252="",N(N252)=0),"Kurs fehlt. ","")&amp;IF(P252="","Pos.-Nr. unbekannt. ","")&amp;IF(AND(E252&lt;&gt;"",P252&lt;&gt;""),IF(E252*IF(G252="",1,G252)&lt;MAX(P252,N(L252)*IF(G252="",1,G252)),"Menge &lt; Abnahmemenge. ",""),"")&amp;IF(AND(L252&lt;&gt;"",P252&lt;&gt;""),IF(L252*IF(G252="",1,G252)&gt;P252,"Mindestabnahme &gt; Bedarf (mit Mindestabnahme gerechnet). ",""),"")&amp;IF(COUNTIFS($A$6:$A$255,A252,$B$6:$B$255,B252)&gt;1,"Doppelte Zeile. ","")))</f>
        <v/>
      </c>
    </row>
    <row r="253">
      <c r="A253" s="10" t="n"/>
      <c r="B253" s="10" t="n"/>
      <c r="C253" s="10" t="n"/>
      <c r="D253" s="10" t="n"/>
      <c r="E253" s="16" t="n"/>
      <c r="F253" s="10" t="n"/>
      <c r="G253" s="16" t="n"/>
      <c r="H253" s="16" t="n"/>
      <c r="I253" s="17" t="n"/>
      <c r="J253" s="10" t="n"/>
      <c r="K253" s="18" t="n"/>
      <c r="L253" s="16" t="n"/>
      <c r="M253" s="10" t="n"/>
      <c r="N253" s="15">
        <f>IF(A253="","",IF(J253="",1,IFERROR(INDEX(Stammdaten!$B$11:$B$18,MATCH(J253,Stammdaten!$A$11:$A$18,0)),"")))</f>
        <v/>
      </c>
      <c r="O253" s="19">
        <f>IF(OR(A253="",I253="",N253="",N(N253)=0),"",I253/IF(H253="",1,H253)/IF(G253="",1,G253)/N253)</f>
        <v/>
      </c>
      <c r="P253" s="15">
        <f>IF(B253="","",IFERROR(INDEX(Positionen!$D$6:$D$55,MATCH(B253,Positionen!$A$6:$A$55,0)),""))</f>
        <v/>
      </c>
      <c r="Q253" s="20">
        <f>IF(OR(O253="",P253=""),"",O253*MAX(P253,N(L253)*IF(G253="",1,G253)))</f>
        <v/>
      </c>
      <c r="R253" s="20">
        <f>IF(Q253="","",Q253*N(K253))</f>
        <v/>
      </c>
      <c r="S253" s="14">
        <f>IF(A253="","",TRIM(IF(OR(N253="",N(N253)=0),"Kurs fehlt. ","")&amp;IF(P253="","Pos.-Nr. unbekannt. ","")&amp;IF(AND(E253&lt;&gt;"",P253&lt;&gt;""),IF(E253*IF(G253="",1,G253)&lt;MAX(P253,N(L253)*IF(G253="",1,G253)),"Menge &lt; Abnahmemenge. ",""),"")&amp;IF(AND(L253&lt;&gt;"",P253&lt;&gt;""),IF(L253*IF(G253="",1,G253)&gt;P253,"Mindestabnahme &gt; Bedarf (mit Mindestabnahme gerechnet). ",""),"")&amp;IF(COUNTIFS($A$6:$A$255,A253,$B$6:$B$255,B253)&gt;1,"Doppelte Zeile. ","")))</f>
        <v/>
      </c>
    </row>
    <row r="254">
      <c r="A254" s="10" t="n"/>
      <c r="B254" s="10" t="n"/>
      <c r="C254" s="10" t="n"/>
      <c r="D254" s="10" t="n"/>
      <c r="E254" s="16" t="n"/>
      <c r="F254" s="10" t="n"/>
      <c r="G254" s="16" t="n"/>
      <c r="H254" s="16" t="n"/>
      <c r="I254" s="17" t="n"/>
      <c r="J254" s="10" t="n"/>
      <c r="K254" s="18" t="n"/>
      <c r="L254" s="16" t="n"/>
      <c r="M254" s="10" t="n"/>
      <c r="N254" s="15">
        <f>IF(A254="","",IF(J254="",1,IFERROR(INDEX(Stammdaten!$B$11:$B$18,MATCH(J254,Stammdaten!$A$11:$A$18,0)),"")))</f>
        <v/>
      </c>
      <c r="O254" s="19">
        <f>IF(OR(A254="",I254="",N254="",N(N254)=0),"",I254/IF(H254="",1,H254)/IF(G254="",1,G254)/N254)</f>
        <v/>
      </c>
      <c r="P254" s="15">
        <f>IF(B254="","",IFERROR(INDEX(Positionen!$D$6:$D$55,MATCH(B254,Positionen!$A$6:$A$55,0)),""))</f>
        <v/>
      </c>
      <c r="Q254" s="20">
        <f>IF(OR(O254="",P254=""),"",O254*MAX(P254,N(L254)*IF(G254="",1,G254)))</f>
        <v/>
      </c>
      <c r="R254" s="20">
        <f>IF(Q254="","",Q254*N(K254))</f>
        <v/>
      </c>
      <c r="S254" s="14">
        <f>IF(A254="","",TRIM(IF(OR(N254="",N(N254)=0),"Kurs fehlt. ","")&amp;IF(P254="","Pos.-Nr. unbekannt. ","")&amp;IF(AND(E254&lt;&gt;"",P254&lt;&gt;""),IF(E254*IF(G254="",1,G254)&lt;MAX(P254,N(L254)*IF(G254="",1,G254)),"Menge &lt; Abnahmemenge. ",""),"")&amp;IF(AND(L254&lt;&gt;"",P254&lt;&gt;""),IF(L254*IF(G254="",1,G254)&gt;P254,"Mindestabnahme &gt; Bedarf (mit Mindestabnahme gerechnet). ",""),"")&amp;IF(COUNTIFS($A$6:$A$255,A254,$B$6:$B$255,B254)&gt;1,"Doppelte Zeile. ","")))</f>
        <v/>
      </c>
    </row>
    <row r="255">
      <c r="A255" s="10" t="n"/>
      <c r="B255" s="10" t="n"/>
      <c r="C255" s="10" t="n"/>
      <c r="D255" s="10" t="n"/>
      <c r="E255" s="16" t="n"/>
      <c r="F255" s="10" t="n"/>
      <c r="G255" s="16" t="n"/>
      <c r="H255" s="16" t="n"/>
      <c r="I255" s="17" t="n"/>
      <c r="J255" s="10" t="n"/>
      <c r="K255" s="18" t="n"/>
      <c r="L255" s="16" t="n"/>
      <c r="M255" s="10" t="n"/>
      <c r="N255" s="15">
        <f>IF(A255="","",IF(J255="",1,IFERROR(INDEX(Stammdaten!$B$11:$B$18,MATCH(J255,Stammdaten!$A$11:$A$18,0)),"")))</f>
        <v/>
      </c>
      <c r="O255" s="19">
        <f>IF(OR(A255="",I255="",N255="",N(N255)=0),"",I255/IF(H255="",1,H255)/IF(G255="",1,G255)/N255)</f>
        <v/>
      </c>
      <c r="P255" s="15">
        <f>IF(B255="","",IFERROR(INDEX(Positionen!$D$6:$D$55,MATCH(B255,Positionen!$A$6:$A$55,0)),""))</f>
        <v/>
      </c>
      <c r="Q255" s="20">
        <f>IF(OR(O255="",P255=""),"",O255*MAX(P255,N(L255)*IF(G255="",1,G255)))</f>
        <v/>
      </c>
      <c r="R255" s="20">
        <f>IF(Q255="","",Q255*N(K255))</f>
        <v/>
      </c>
      <c r="S255" s="14">
        <f>IF(A255="","",TRIM(IF(OR(N255="",N(N255)=0),"Kurs fehlt. ","")&amp;IF(P255="","Pos.-Nr. unbekannt. ","")&amp;IF(AND(E255&lt;&gt;"",P255&lt;&gt;""),IF(E255*IF(G255="",1,G255)&lt;MAX(P255,N(L255)*IF(G255="",1,G255)),"Menge &lt; Abnahmemenge. ",""),"")&amp;IF(AND(L255&lt;&gt;"",P255&lt;&gt;""),IF(L255*IF(G255="",1,G255)&gt;P255,"Mindestabnahme &gt; Bedarf (mit Mindestabnahme gerechnet). ",""),"")&amp;IF(COUNTIFS($A$6:$A$255,A255,$B$6:$B$255,B255)&gt;1,"Doppelte Zeile. ","")))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10">
    <dataValidation sqref="A6:A255" showDropDown="0" showInputMessage="0" showErrorMessage="1" allowBlank="1" errorTitle="Ungültige Eingabe" error="Bitte einen Wert aus der Liste wählen." type="list" errorStyle="stop">
      <formula1>=Stammdaten!$B$21:$B$25</formula1>
    </dataValidation>
    <dataValidation sqref="D6:D255" showDropDown="0" showInputMessage="0" showErrorMessage="1" allowBlank="1" errorTitle="Ungültige Eingabe" error="Bitte einen Wert aus der Liste wählen." type="list" errorStyle="stop">
      <formula1>=Stammdaten!$J$2:$J$3</formula1>
    </dataValidation>
    <dataValidation sqref="F6:F255" showDropDown="0" showInputMessage="0" showErrorMessage="1" allowBlank="1" errorTitle="Ungültige Eingabe" error="Bitte einen Wert aus der Liste wählen." type="list" errorStyle="stop">
      <formula1>=Stammdaten!$H$2:$H$14</formula1>
    </dataValidation>
    <dataValidation sqref="J6:J255" showDropDown="0" showInputMessage="0" showErrorMessage="1" allowBlank="1" errorTitle="Ungültige Eingabe" error="Bitte einen Wert aus der Liste wählen." type="list" errorStyle="stop">
      <formula1>=Stammdaten!$A$11:$A$18</formula1>
    </dataValidation>
    <dataValidation sqref="E6:E255" showDropDown="0" showInputMessage="0" showErrorMessage="1" allowBlank="1" errorTitle="Ungültige Eingabe" error="Bitte eine gültige Zahl eingeben." type="decimal" errorStyle="stop" operator="greaterThanOrEqual">
      <formula1>0</formula1>
    </dataValidation>
    <dataValidation sqref="I6:I255" showDropDown="0" showInputMessage="0" showErrorMessage="1" allowBlank="1" errorTitle="Ungültige Eingabe" error="Bitte eine gültige Zahl eingeben." type="decimal" errorStyle="stop" operator="greaterThanOrEqual">
      <formula1>0</formula1>
    </dataValidation>
    <dataValidation sqref="L6:L255" showDropDown="0" showInputMessage="0" showErrorMessage="1" allowBlank="1" errorTitle="Ungültige Eingabe" error="Bitte eine gültige Zahl eingeben." type="decimal" errorStyle="stop" operator="greaterThanOrEqual">
      <formula1>0</formula1>
    </dataValidation>
    <dataValidation sqref="G6:G255" showDropDown="0" showInputMessage="0" showErrorMessage="1" allowBlank="1" errorTitle="Ungültige Eingabe" error="Umrechnungsfaktor muss größer als 0 sein." type="decimal" errorStyle="stop" operator="greaterThan">
      <formula1>0</formula1>
    </dataValidation>
    <dataValidation sqref="H6:H255" showDropDown="0" showInputMessage="0" showErrorMessage="1" allowBlank="1" errorTitle="Ungültige Eingabe" error="Preiseinheit muss größer als 0 sein." type="decimal" errorStyle="stop" operator="greaterThan">
      <formula1>0</formula1>
    </dataValidation>
    <dataValidation sqref="K6:K255" showDropDown="0" showInputMessage="0" showErrorMessage="1" allowBlank="1" errorTitle="Ungültige Eingabe" error="Rabatt zwischen 0 % und 100 %." type="decimal" errorStyle="stop" operator="between">
      <formula1>0</formula1>
      <formula2>1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7FA7C9"/>
    <outlinePr summaryBelow="1" summaryRight="1"/>
    <pageSetUpPr/>
  </sheetPr>
  <dimension ref="A1:G3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Konditionen je Bieter</t>
        </is>
      </c>
    </row>
    <row r="2">
      <c r="A2" s="2" t="inlineStr">
        <is>
          <t>Beträge in der angegebenen Währung; Umrechnung in die Basiswährung erfolgt unten.</t>
        </is>
      </c>
    </row>
    <row r="4">
      <c r="A4" s="3" t="inlineStr">
        <is>
          <t>Bieter</t>
        </is>
      </c>
      <c r="B4" s="3" t="inlineStr">
        <is>
          <t>Einheit</t>
        </is>
      </c>
      <c r="C4" s="3" t="inlineStr">
        <is>
          <t>Bieter 1</t>
        </is>
      </c>
      <c r="D4" s="3" t="inlineStr">
        <is>
          <t>Bieter 2</t>
        </is>
      </c>
      <c r="E4" s="3" t="inlineStr">
        <is>
          <t>Bieter 3</t>
        </is>
      </c>
      <c r="F4" s="3" t="inlineStr">
        <is>
          <t>Bieter 4</t>
        </is>
      </c>
      <c r="G4" s="3" t="inlineStr">
        <is>
          <t>Bieter 5</t>
        </is>
      </c>
    </row>
    <row r="5">
      <c r="A5" s="8" t="inlineStr">
        <is>
          <t>Name</t>
        </is>
      </c>
      <c r="B5" s="21" t="inlineStr"/>
      <c r="C5" s="22">
        <f>IF(Stammdaten!B21="","",Stammdaten!B21)</f>
        <v/>
      </c>
      <c r="D5" s="22">
        <f>IF(Stammdaten!B22="","",Stammdaten!B22)</f>
        <v/>
      </c>
      <c r="E5" s="22">
        <f>IF(Stammdaten!B23="","",Stammdaten!B23)</f>
        <v/>
      </c>
      <c r="F5" s="22">
        <f>IF(Stammdaten!B24="","",Stammdaten!B24)</f>
        <v/>
      </c>
      <c r="G5" s="22">
        <f>IF(Stammdaten!B25="","",Stammdaten!B25)</f>
        <v/>
      </c>
    </row>
    <row r="6">
      <c r="A6" s="8" t="inlineStr">
        <is>
          <t>Angebotsnummer</t>
        </is>
      </c>
      <c r="B6" s="23" t="inlineStr"/>
      <c r="C6" s="10" t="n"/>
      <c r="D6" s="10" t="n"/>
      <c r="E6" s="10" t="n"/>
      <c r="F6" s="10" t="n"/>
      <c r="G6" s="10" t="n"/>
    </row>
    <row r="7">
      <c r="A7" s="8" t="inlineStr">
        <is>
          <t>Angebotsdatum</t>
        </is>
      </c>
      <c r="B7" s="23" t="inlineStr">
        <is>
          <t>Datum</t>
        </is>
      </c>
      <c r="C7" s="11" t="n"/>
      <c r="D7" s="11" t="n"/>
      <c r="E7" s="11" t="n"/>
      <c r="F7" s="11" t="n"/>
      <c r="G7" s="11" t="n"/>
    </row>
    <row r="8">
      <c r="A8" s="8" t="inlineStr">
        <is>
          <t>Angebot gültig bis</t>
        </is>
      </c>
      <c r="B8" s="23" t="inlineStr">
        <is>
          <t>Datum</t>
        </is>
      </c>
      <c r="C8" s="11" t="n"/>
      <c r="D8" s="11" t="n"/>
      <c r="E8" s="11" t="n"/>
      <c r="F8" s="11" t="n"/>
      <c r="G8" s="11" t="n"/>
    </row>
    <row r="9">
      <c r="A9" s="8" t="inlineStr">
        <is>
          <t>Incoterm</t>
        </is>
      </c>
      <c r="B9" s="23" t="inlineStr">
        <is>
          <t>Incoterms® 2020</t>
        </is>
      </c>
      <c r="C9" s="10" t="n"/>
      <c r="D9" s="10" t="n"/>
      <c r="E9" s="10" t="n"/>
      <c r="F9" s="10" t="n"/>
      <c r="G9" s="10" t="n"/>
    </row>
    <row r="10">
      <c r="A10" s="8" t="inlineStr">
        <is>
          <t>Lieferort</t>
        </is>
      </c>
      <c r="B10" s="23" t="inlineStr"/>
      <c r="C10" s="10" t="n"/>
      <c r="D10" s="10" t="n"/>
      <c r="E10" s="10" t="n"/>
      <c r="F10" s="10" t="n"/>
      <c r="G10" s="10" t="n"/>
    </row>
    <row r="11">
      <c r="A11" s="8" t="inlineStr">
        <is>
          <t>Gesamtrabatt</t>
        </is>
      </c>
      <c r="B11" s="23" t="inlineStr">
        <is>
          <t>%</t>
        </is>
      </c>
      <c r="C11" s="18" t="n"/>
      <c r="D11" s="18" t="n"/>
      <c r="E11" s="18" t="n"/>
      <c r="F11" s="18" t="n"/>
      <c r="G11" s="18" t="n"/>
    </row>
    <row r="12">
      <c r="A12" s="8" t="inlineStr">
        <is>
          <t>Frachtkosten</t>
        </is>
      </c>
      <c r="B12" s="23" t="inlineStr">
        <is>
          <t>Betrag</t>
        </is>
      </c>
      <c r="C12" s="24" t="n"/>
      <c r="D12" s="24" t="n"/>
      <c r="E12" s="24" t="n"/>
      <c r="F12" s="24" t="n"/>
      <c r="G12" s="24" t="n"/>
    </row>
    <row r="13">
      <c r="A13" s="8" t="inlineStr">
        <is>
          <t>Währung Fracht/Verpackung</t>
        </is>
      </c>
      <c r="B13" s="23" t="inlineStr">
        <is>
          <t>leer = Basiswährung</t>
        </is>
      </c>
      <c r="C13" s="10" t="n"/>
      <c r="D13" s="10" t="n"/>
      <c r="E13" s="10" t="n"/>
      <c r="F13" s="10" t="n"/>
      <c r="G13" s="10" t="n"/>
    </row>
    <row r="14">
      <c r="A14" s="8" t="inlineStr">
        <is>
          <t>Verpackungskosten</t>
        </is>
      </c>
      <c r="B14" s="23" t="inlineStr">
        <is>
          <t>Betrag</t>
        </is>
      </c>
      <c r="C14" s="24" t="n"/>
      <c r="D14" s="24" t="n"/>
      <c r="E14" s="24" t="n"/>
      <c r="F14" s="24" t="n"/>
      <c r="G14" s="24" t="n"/>
    </row>
    <row r="15">
      <c r="A15" s="8" t="inlineStr">
        <is>
          <t>Einfuhrabgaben (Schätzung)</t>
        </is>
      </c>
      <c r="B15" s="23" t="inlineStr">
        <is>
          <t>% vom Zieleinkaufspreis</t>
        </is>
      </c>
      <c r="C15" s="18" t="n"/>
      <c r="D15" s="18" t="n"/>
      <c r="E15" s="18" t="n"/>
      <c r="F15" s="18" t="n"/>
      <c r="G15" s="18" t="n"/>
    </row>
    <row r="16">
      <c r="A16" s="8" t="inlineStr">
        <is>
          <t>Mindestbestellwert</t>
        </is>
      </c>
      <c r="B16" s="23" t="inlineStr">
        <is>
          <t>Basiswährung</t>
        </is>
      </c>
      <c r="C16" s="24" t="n"/>
      <c r="D16" s="24" t="n"/>
      <c r="E16" s="24" t="n"/>
      <c r="F16" s="24" t="n"/>
      <c r="G16" s="24" t="n"/>
    </row>
    <row r="17">
      <c r="A17" s="8" t="inlineStr">
        <is>
          <t>Zahlungsziel</t>
        </is>
      </c>
      <c r="B17" s="23" t="inlineStr">
        <is>
          <t>Tage</t>
        </is>
      </c>
      <c r="C17" s="16" t="n"/>
      <c r="D17" s="16" t="n"/>
      <c r="E17" s="16" t="n"/>
      <c r="F17" s="16" t="n"/>
      <c r="G17" s="16" t="n"/>
    </row>
    <row r="18">
      <c r="A18" s="8" t="inlineStr">
        <is>
          <t>Skonto</t>
        </is>
      </c>
      <c r="B18" s="23" t="inlineStr">
        <is>
          <t>%</t>
        </is>
      </c>
      <c r="C18" s="18" t="n"/>
      <c r="D18" s="18" t="n"/>
      <c r="E18" s="18" t="n"/>
      <c r="F18" s="18" t="n"/>
      <c r="G18" s="18" t="n"/>
    </row>
    <row r="19">
      <c r="A19" s="8" t="inlineStr">
        <is>
          <t>Skontofrist</t>
        </is>
      </c>
      <c r="B19" s="23" t="inlineStr">
        <is>
          <t>Tage</t>
        </is>
      </c>
      <c r="C19" s="16" t="n"/>
      <c r="D19" s="16" t="n"/>
      <c r="E19" s="16" t="n"/>
      <c r="F19" s="16" t="n"/>
      <c r="G19" s="16" t="n"/>
    </row>
    <row r="20">
      <c r="A20" s="8" t="inlineStr">
        <is>
          <t>Lieferzeit</t>
        </is>
      </c>
      <c r="B20" s="23" t="inlineStr">
        <is>
          <t>Wochen</t>
        </is>
      </c>
      <c r="C20" s="16" t="n"/>
      <c r="D20" s="16" t="n"/>
      <c r="E20" s="16" t="n"/>
      <c r="F20" s="16" t="n"/>
      <c r="G20" s="16" t="n"/>
    </row>
    <row r="21">
      <c r="A21" s="8" t="inlineStr">
        <is>
          <t>Gewährleistung</t>
        </is>
      </c>
      <c r="B21" s="23" t="inlineStr">
        <is>
          <t>Monate</t>
        </is>
      </c>
      <c r="C21" s="16" t="n"/>
      <c r="D21" s="16" t="n"/>
      <c r="E21" s="16" t="n"/>
      <c r="F21" s="16" t="n"/>
      <c r="G21" s="16" t="n"/>
    </row>
    <row r="22">
      <c r="A22" s="8" t="inlineStr">
        <is>
          <t>Bemerkung</t>
        </is>
      </c>
      <c r="B22" s="23" t="inlineStr"/>
      <c r="C22" s="10" t="n"/>
      <c r="D22" s="10" t="n"/>
      <c r="E22" s="10" t="n"/>
      <c r="F22" s="10" t="n"/>
      <c r="G22" s="10" t="n"/>
    </row>
    <row r="24">
      <c r="A24" s="3" t="inlineStr">
        <is>
          <t>Umgerechnet / berechnet</t>
        </is>
      </c>
      <c r="B24" s="3" t="n"/>
      <c r="C24" s="3" t="n"/>
      <c r="D24" s="3" t="n"/>
      <c r="E24" s="3" t="n"/>
      <c r="F24" s="3" t="n"/>
      <c r="G24" s="3" t="n"/>
    </row>
    <row r="25">
      <c r="A25" s="8" t="inlineStr">
        <is>
          <t>Fracht (Basiswährung)</t>
        </is>
      </c>
      <c r="B25" s="21" t="inlineStr"/>
      <c r="C25" s="20">
        <f>IF(C$5="","",IFERROR(N(C12)/IF(C13="",1,IFERROR(INDEX(Stammdaten!$B$11:$B$18,MATCH(C13,Stammdaten!$A$11:$A$18,0)),"")),""))</f>
        <v/>
      </c>
      <c r="D25" s="20">
        <f>IF(D$5="","",IFERROR(N(D12)/IF(D13="",1,IFERROR(INDEX(Stammdaten!$B$11:$B$18,MATCH(D13,Stammdaten!$A$11:$A$18,0)),"")),""))</f>
        <v/>
      </c>
      <c r="E25" s="20">
        <f>IF(E$5="","",IFERROR(N(E12)/IF(E13="",1,IFERROR(INDEX(Stammdaten!$B$11:$B$18,MATCH(E13,Stammdaten!$A$11:$A$18,0)),"")),""))</f>
        <v/>
      </c>
      <c r="F25" s="20">
        <f>IF(F$5="","",IFERROR(N(F12)/IF(F13="",1,IFERROR(INDEX(Stammdaten!$B$11:$B$18,MATCH(F13,Stammdaten!$A$11:$A$18,0)),"")),""))</f>
        <v/>
      </c>
      <c r="G25" s="20">
        <f>IF(G$5="","",IFERROR(N(G12)/IF(G13="",1,IFERROR(INDEX(Stammdaten!$B$11:$B$18,MATCH(G13,Stammdaten!$A$11:$A$18,0)),"")),""))</f>
        <v/>
      </c>
    </row>
    <row r="26">
      <c r="A26" s="8" t="inlineStr">
        <is>
          <t>Verpackung (Basiswährung)</t>
        </is>
      </c>
      <c r="B26" s="21" t="inlineStr"/>
      <c r="C26" s="20">
        <f>IF(C$5="","",IFERROR(N(C14)/IF(C13="",1,IFERROR(INDEX(Stammdaten!$B$11:$B$18,MATCH(C13,Stammdaten!$A$11:$A$18,0)),"")),""))</f>
        <v/>
      </c>
      <c r="D26" s="20">
        <f>IF(D$5="","",IFERROR(N(D14)/IF(D13="",1,IFERROR(INDEX(Stammdaten!$B$11:$B$18,MATCH(D13,Stammdaten!$A$11:$A$18,0)),"")),""))</f>
        <v/>
      </c>
      <c r="E26" s="20">
        <f>IF(E$5="","",IFERROR(N(E14)/IF(E13="",1,IFERROR(INDEX(Stammdaten!$B$11:$B$18,MATCH(E13,Stammdaten!$A$11:$A$18,0)),"")),""))</f>
        <v/>
      </c>
      <c r="F26" s="20">
        <f>IF(F$5="","",IFERROR(N(F14)/IF(F13="",1,IFERROR(INDEX(Stammdaten!$B$11:$B$18,MATCH(F13,Stammdaten!$A$11:$A$18,0)),"")),""))</f>
        <v/>
      </c>
      <c r="G26" s="20">
        <f>IF(G$5="","",IFERROR(N(G14)/IF(G13="",1,IFERROR(INDEX(Stammdaten!$B$11:$B$18,MATCH(G13,Stammdaten!$A$11:$A$18,0)),"")),""))</f>
        <v/>
      </c>
    </row>
    <row r="27">
      <c r="A27" s="8" t="inlineStr">
        <is>
          <t>Skonto-Jahreszins (Näherung, 360 Tage)</t>
        </is>
      </c>
      <c r="B27" s="21" t="inlineStr"/>
      <c r="C27" s="25">
        <f>IF(OR(C$5="",N(C18)&lt;=0,N(C18)&gt;=1,N(C17)&lt;=N(C19)),"",C18/(1-C18)*360/(C17-C19))</f>
        <v/>
      </c>
      <c r="D27" s="25">
        <f>IF(OR(D$5="",N(D18)&lt;=0,N(D18)&gt;=1,N(D17)&lt;=N(D19)),"",D18/(1-D18)*360/(D17-D19))</f>
        <v/>
      </c>
      <c r="E27" s="25">
        <f>IF(OR(E$5="",N(E18)&lt;=0,N(E18)&gt;=1,N(E17)&lt;=N(E19)),"",E18/(1-E18)*360/(E17-E19))</f>
        <v/>
      </c>
      <c r="F27" s="25">
        <f>IF(OR(F$5="",N(F18)&lt;=0,N(F18)&gt;=1,N(F17)&lt;=N(F19)),"",F18/(1-F18)*360/(F17-F19))</f>
        <v/>
      </c>
      <c r="G27" s="25">
        <f>IF(OR(G$5="",N(G18)&lt;=0,N(G18)&gt;=1,N(G17)&lt;=N(G19)),"",G18/(1-G18)*360/(G17-G19))</f>
        <v/>
      </c>
    </row>
    <row r="28">
      <c r="A28" s="8" t="inlineStr">
        <is>
          <t>Hinweis</t>
        </is>
      </c>
      <c r="B28" s="21" t="inlineStr"/>
      <c r="C28" s="26">
        <f>IF(C$5="","",TRIM(IF(OR(AND(N(C12)&gt;0,C25=""),AND(N(C14)&gt;0,C26="")),"Kurs für Fracht/Verpackung fehlt. ","")&amp;IF(AND(C9="DDP",N(C15)&gt;0),"DDP: Einfuhrabgaben trägt der Lieferant. ","")))</f>
        <v/>
      </c>
      <c r="D28" s="26">
        <f>IF(D$5="","",TRIM(IF(OR(AND(N(D12)&gt;0,D25=""),AND(N(D14)&gt;0,D26="")),"Kurs für Fracht/Verpackung fehlt. ","")&amp;IF(AND(D9="DDP",N(D15)&gt;0),"DDP: Einfuhrabgaben trägt der Lieferant. ","")))</f>
        <v/>
      </c>
      <c r="E28" s="26">
        <f>IF(E$5="","",TRIM(IF(OR(AND(N(E12)&gt;0,E25=""),AND(N(E14)&gt;0,E26="")),"Kurs für Fracht/Verpackung fehlt. ","")&amp;IF(AND(E9="DDP",N(E15)&gt;0),"DDP: Einfuhrabgaben trägt der Lieferant. ","")))</f>
        <v/>
      </c>
      <c r="F28" s="26">
        <f>IF(F$5="","",TRIM(IF(OR(AND(N(F12)&gt;0,F25=""),AND(N(F14)&gt;0,F26="")),"Kurs für Fracht/Verpackung fehlt. ","")&amp;IF(AND(F9="DDP",N(F15)&gt;0),"DDP: Einfuhrabgaben trägt der Lieferant. ","")))</f>
        <v/>
      </c>
      <c r="G28" s="26">
        <f>IF(G$5="","",TRIM(IF(OR(AND(N(G12)&gt;0,G25=""),AND(N(G14)&gt;0,G26="")),"Kurs für Fracht/Verpackung fehlt. ","")&amp;IF(AND(G9="DDP",N(G15)&gt;0),"DDP: Einfuhrabgaben trägt der Lieferant. ","")))</f>
        <v/>
      </c>
    </row>
    <row r="30">
      <c r="A30" s="2" t="inlineStr">
        <is>
          <t>Einfuhrabgaben nur bei Lieferungen aus Nicht-EU-Ländern eintragen, wenn Sie als Käufer importieren (z. B. EXW, FCA, DAP); hier nur Zoll, ohne Einfuhrumsatzsteuer. Bei DDP trägt sie der Lieferant.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12">
    <dataValidation sqref="C9:G9" showDropDown="0" showInputMessage="0" showErrorMessage="1" allowBlank="1" errorTitle="Ungültige Eingabe" error="Bitte einen Wert aus der Liste wählen." type="list" errorStyle="stop">
      <formula1>=Stammdaten!$I$2:$I$12</formula1>
    </dataValidation>
    <dataValidation sqref="C13:G13" showDropDown="0" showInputMessage="0" showErrorMessage="1" allowBlank="1" errorTitle="Ungültige Eingabe" error="Bitte einen Wert aus der Liste wählen." type="list" errorStyle="stop">
      <formula1>=Stammdaten!$A$11:$A$18</formula1>
    </dataValidation>
    <dataValidation sqref="C11:G11" showDropDown="0" showInputMessage="0" showErrorMessage="1" allowBlank="1" errorTitle="Ungültige Eingabe" error="Prozentwert zwischen 0 % und 100 %." type="decimal" errorStyle="stop" operator="between">
      <formula1>0</formula1>
      <formula2>1</formula2>
    </dataValidation>
    <dataValidation sqref="C15:G15" showDropDown="0" showInputMessage="0" showErrorMessage="1" allowBlank="1" errorTitle="Ungültige Eingabe" error="Prozentwert zwischen 0 % und 100 %." type="decimal" errorStyle="stop" operator="between">
      <formula1>0</formula1>
      <formula2>1</formula2>
    </dataValidation>
    <dataValidation sqref="C18:G18" showDropDown="0" showInputMessage="0" showErrorMessage="1" allowBlank="1" errorTitle="Ungültige Eingabe" error="Skonto zwischen 0 % und 99 %." type="decimal" errorStyle="stop" operator="between">
      <formula1>0</formula1>
      <formula2>0.99</formula2>
    </dataValidation>
    <dataValidation sqref="C17:G17" showDropDown="0" showInputMessage="0" showErrorMessage="1" allowBlank="1" errorTitle="Ungültige Eingabe" error="Tage als ganze Zahl ≥ 0." type="whole" errorStyle="stop" operator="greaterThanOrEqual">
      <formula1>0</formula1>
    </dataValidation>
    <dataValidation sqref="C19:G19" showDropDown="0" showInputMessage="0" showErrorMessage="1" allowBlank="1" errorTitle="Ungültige Eingabe" error="Tage als ganze Zahl ≥ 0." type="whole" errorStyle="stop" operator="greaterThanOrEqual">
      <formula1>0</formula1>
    </dataValidation>
    <dataValidation sqref="C12:G12" showDropDown="0" showInputMessage="0" showErrorMessage="1" allowBlank="1" errorTitle="Ungültige Eingabe" error="Bitte eine gültige Zahl eingeben." type="decimal" errorStyle="stop" operator="greaterThanOrEqual">
      <formula1>0</formula1>
    </dataValidation>
    <dataValidation sqref="C14:G14" showDropDown="0" showInputMessage="0" showErrorMessage="1" allowBlank="1" errorTitle="Ungültige Eingabe" error="Bitte eine gültige Zahl eingeben." type="decimal" errorStyle="stop" operator="greaterThanOrEqual">
      <formula1>0</formula1>
    </dataValidation>
    <dataValidation sqref="C16:G16" showDropDown="0" showInputMessage="0" showErrorMessage="1" allowBlank="1" errorTitle="Ungültige Eingabe" error="Bitte eine gültige Zahl eingeben." type="decimal" errorStyle="stop" operator="greaterThanOrEqual">
      <formula1>0</formula1>
    </dataValidation>
    <dataValidation sqref="C20:G20" showDropDown="0" showInputMessage="0" showErrorMessage="1" allowBlank="1" errorTitle="Ungültige Eingabe" error="Bitte eine gültige Zahl eingeben." type="decimal" errorStyle="stop" operator="greaterThanOrEqual">
      <formula1>0</formula1>
    </dataValidation>
    <dataValidation sqref="C21:G21" showDropDown="0" showInputMessage="0" showErrorMessage="1" allowBlank="1" errorTitle="Ungültige Eingabe" error="Bitte eine gültige Zahl eingeben." type="decimal" errorStyle="stop" operator="greaterThanOrEqual">
      <formula1>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9233C"/>
    <outlinePr summaryBelow="1" summaryRight="1"/>
    <pageSetUpPr/>
  </sheetPr>
  <dimension ref="A1:T89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2" customWidth="1" min="3" max="3"/>
    <col width="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3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Preisspiegel</t>
        </is>
      </c>
    </row>
    <row r="3">
      <c r="A3" s="8" t="inlineStr">
        <is>
          <t>Basiswährung</t>
        </is>
      </c>
      <c r="B3" s="14">
        <f>Stammdaten!B7</f>
        <v/>
      </c>
    </row>
    <row r="4">
      <c r="A4" s="8" t="inlineStr">
        <is>
          <t>Fehlende Positionen</t>
        </is>
      </c>
      <c r="B4" s="14">
        <f>Stammdaten!B27</f>
        <v/>
      </c>
    </row>
    <row r="5">
      <c r="E5" s="12" t="inlineStr">
        <is>
          <t>Positionswert in Basiswährung (nach Normierung)</t>
        </is>
      </c>
      <c r="P5" s="2" t="inlineStr">
        <is>
          <t>Hilfsspalten (nicht ändern)</t>
        </is>
      </c>
    </row>
    <row r="6" ht="48" customHeight="1">
      <c r="A6" s="13" t="inlineStr">
        <is>
          <t>Pos.-Nr.</t>
        </is>
      </c>
      <c r="B6" s="13" t="inlineStr">
        <is>
          <t>Artikel</t>
        </is>
      </c>
      <c r="C6" s="13" t="inlineStr">
        <is>
          <t>Bedarfsmenge</t>
        </is>
      </c>
      <c r="D6" s="13" t="inlineStr">
        <is>
          <t>Einheit</t>
        </is>
      </c>
      <c r="E6" s="27">
        <f>IF(Stammdaten!B21="","",Stammdaten!B21)</f>
        <v/>
      </c>
      <c r="F6" s="27">
        <f>IF(Stammdaten!B22="","",Stammdaten!B22)</f>
        <v/>
      </c>
      <c r="G6" s="27">
        <f>IF(Stammdaten!B23="","",Stammdaten!B23)</f>
        <v/>
      </c>
      <c r="H6" s="27">
        <f>IF(Stammdaten!B24="","",Stammdaten!B24)</f>
        <v/>
      </c>
      <c r="I6" s="27">
        <f>IF(Stammdaten!B25="","",Stammdaten!B25)</f>
        <v/>
      </c>
      <c r="J6" s="27">
        <f>IF(E6="","","% über günstigstem: "&amp;E6)</f>
        <v/>
      </c>
      <c r="K6" s="27">
        <f>IF(F6="","","% über günstigstem: "&amp;F6)</f>
        <v/>
      </c>
      <c r="L6" s="27">
        <f>IF(G6="","","% über günstigstem: "&amp;G6)</f>
        <v/>
      </c>
      <c r="M6" s="27">
        <f>IF(H6="","","% über günstigstem: "&amp;H6)</f>
        <v/>
      </c>
      <c r="N6" s="27">
        <f>IF(I6="","","% über günstigstem: "&amp;I6)</f>
        <v/>
      </c>
      <c r="P6" s="28">
        <f>"Rohwert "&amp;E6</f>
        <v/>
      </c>
      <c r="Q6" s="28">
        <f>"Rohwert "&amp;F6</f>
        <v/>
      </c>
      <c r="R6" s="28">
        <f>"Rohwert "&amp;G6</f>
        <v/>
      </c>
      <c r="S6" s="28">
        <f>"Rohwert "&amp;H6</f>
        <v/>
      </c>
      <c r="T6" s="28">
        <f>"Rohwert "&amp;I6</f>
        <v/>
      </c>
    </row>
    <row r="7">
      <c r="A7" s="14">
        <f>IF(Positionen!A6="","",Positionen!A6)</f>
        <v/>
      </c>
      <c r="B7" s="14">
        <f>IF(Positionen!B6="","",Positionen!B6)</f>
        <v/>
      </c>
      <c r="C7" s="15">
        <f>IF(Positionen!D6="","",Positionen!D6)</f>
        <v/>
      </c>
      <c r="D7" s="14">
        <f>IF(Positionen!E6="","",Positionen!E6)</f>
        <v/>
      </c>
      <c r="E7" s="20">
        <f>IF(OR($A7="",E$6="",COUNTIF(Angebote!$A$6:$A$255,E$6)=0),"",IF(P7&lt;&gt;"",P7,IF(OR($B$4="Mit höchstem Preis der übrigen Bieter bewerten",AND($B$4="Ausschließen",Positionen!F6="Nein")),IF(COUNT($P7:$T7)=0,"",MAX($P7:$T7)),IF($B$4="Mit 0 bewerten und markieren",0,""))))</f>
        <v/>
      </c>
      <c r="F7" s="20">
        <f>IF(OR($A7="",F$6="",COUNTIF(Angebote!$A$6:$A$255,F$6)=0),"",IF(Q7&lt;&gt;"",Q7,IF(OR($B$4="Mit höchstem Preis der übrigen Bieter bewerten",AND($B$4="Ausschließen",Positionen!F6="Nein")),IF(COUNT($P7:$T7)=0,"",MAX($P7:$T7)),IF($B$4="Mit 0 bewerten und markieren",0,""))))</f>
        <v/>
      </c>
      <c r="G7" s="20">
        <f>IF(OR($A7="",G$6="",COUNTIF(Angebote!$A$6:$A$255,G$6)=0),"",IF(R7&lt;&gt;"",R7,IF(OR($B$4="Mit höchstem Preis der übrigen Bieter bewerten",AND($B$4="Ausschließen",Positionen!F6="Nein")),IF(COUNT($P7:$T7)=0,"",MAX($P7:$T7)),IF($B$4="Mit 0 bewerten und markieren",0,""))))</f>
        <v/>
      </c>
      <c r="H7" s="20">
        <f>IF(OR($A7="",H$6="",COUNTIF(Angebote!$A$6:$A$255,H$6)=0),"",IF(S7&lt;&gt;"",S7,IF(OR($B$4="Mit höchstem Preis der übrigen Bieter bewerten",AND($B$4="Ausschließen",Positionen!F6="Nein")),IF(COUNT($P7:$T7)=0,"",MAX($P7:$T7)),IF($B$4="Mit 0 bewerten und markieren",0,""))))</f>
        <v/>
      </c>
      <c r="I7" s="20">
        <f>IF(OR($A7="",I$6="",COUNTIF(Angebote!$A$6:$A$255,I$6)=0),"",IF(T7&lt;&gt;"",T7,IF(OR($B$4="Mit höchstem Preis der übrigen Bieter bewerten",AND($B$4="Ausschließen",Positionen!F6="Nein")),IF(COUNT($P7:$T7)=0,"",MAX($P7:$T7)),IF($B$4="Mit 0 bewerten und markieren",0,""))))</f>
        <v/>
      </c>
      <c r="J7" s="25">
        <f>IF(OR(E7="",MIN($E7:$I7)=0),"",E7/MIN($E7:$I7)-1)</f>
        <v/>
      </c>
      <c r="K7" s="25">
        <f>IF(OR(F7="",MIN($E7:$I7)=0),"",F7/MIN($E7:$I7)-1)</f>
        <v/>
      </c>
      <c r="L7" s="25">
        <f>IF(OR(G7="",MIN($E7:$I7)=0),"",G7/MIN($E7:$I7)-1)</f>
        <v/>
      </c>
      <c r="M7" s="25">
        <f>IF(OR(H7="",MIN($E7:$I7)=0),"",H7/MIN($E7:$I7)-1)</f>
        <v/>
      </c>
      <c r="N7" s="25">
        <f>IF(OR(I7="",MIN($E7:$I7)=0),"",I7/MIN($E7:$I7)-1)</f>
        <v/>
      </c>
      <c r="P7" s="20">
        <f>IF(OR($A7="",E$6=""),"",IF(COUNTIFS(Angebote!$A$6:$A$255,E$6,Angebote!$B$6:$B$255,$A7,Angebote!$Q$6:$Q$255,"&gt;=0")=0,"",SUMIFS(Angebote!$Q$6:$Q$255,Angebote!$A$6:$A$255,E$6,Angebote!$B$6:$B$255,$A7)))</f>
        <v/>
      </c>
      <c r="Q7" s="20">
        <f>IF(OR($A7="",F$6=""),"",IF(COUNTIFS(Angebote!$A$6:$A$255,F$6,Angebote!$B$6:$B$255,$A7,Angebote!$Q$6:$Q$255,"&gt;=0")=0,"",SUMIFS(Angebote!$Q$6:$Q$255,Angebote!$A$6:$A$255,F$6,Angebote!$B$6:$B$255,$A7)))</f>
        <v/>
      </c>
      <c r="R7" s="20">
        <f>IF(OR($A7="",G$6=""),"",IF(COUNTIFS(Angebote!$A$6:$A$255,G$6,Angebote!$B$6:$B$255,$A7,Angebote!$Q$6:$Q$255,"&gt;=0")=0,"",SUMIFS(Angebote!$Q$6:$Q$255,Angebote!$A$6:$A$255,G$6,Angebote!$B$6:$B$255,$A7)))</f>
        <v/>
      </c>
      <c r="S7" s="20">
        <f>IF(OR($A7="",H$6=""),"",IF(COUNTIFS(Angebote!$A$6:$A$255,H$6,Angebote!$B$6:$B$255,$A7,Angebote!$Q$6:$Q$255,"&gt;=0")=0,"",SUMIFS(Angebote!$Q$6:$Q$255,Angebote!$A$6:$A$255,H$6,Angebote!$B$6:$B$255,$A7)))</f>
        <v/>
      </c>
      <c r="T7" s="20">
        <f>IF(OR($A7="",I$6=""),"",IF(COUNTIFS(Angebote!$A$6:$A$255,I$6,Angebote!$B$6:$B$255,$A7,Angebote!$Q$6:$Q$255,"&gt;=0")=0,"",SUMIFS(Angebote!$Q$6:$Q$255,Angebote!$A$6:$A$255,I$6,Angebote!$B$6:$B$255,$A7)))</f>
        <v/>
      </c>
    </row>
    <row r="8">
      <c r="A8" s="14">
        <f>IF(Positionen!A7="","",Positionen!A7)</f>
        <v/>
      </c>
      <c r="B8" s="14">
        <f>IF(Positionen!B7="","",Positionen!B7)</f>
        <v/>
      </c>
      <c r="C8" s="15">
        <f>IF(Positionen!D7="","",Positionen!D7)</f>
        <v/>
      </c>
      <c r="D8" s="14">
        <f>IF(Positionen!E7="","",Positionen!E7)</f>
        <v/>
      </c>
      <c r="E8" s="20">
        <f>IF(OR($A8="",E$6="",COUNTIF(Angebote!$A$6:$A$255,E$6)=0),"",IF(P8&lt;&gt;"",P8,IF(OR($B$4="Mit höchstem Preis der übrigen Bieter bewerten",AND($B$4="Ausschließen",Positionen!F7="Nein")),IF(COUNT($P8:$T8)=0,"",MAX($P8:$T8)),IF($B$4="Mit 0 bewerten und markieren",0,""))))</f>
        <v/>
      </c>
      <c r="F8" s="20">
        <f>IF(OR($A8="",F$6="",COUNTIF(Angebote!$A$6:$A$255,F$6)=0),"",IF(Q8&lt;&gt;"",Q8,IF(OR($B$4="Mit höchstem Preis der übrigen Bieter bewerten",AND($B$4="Ausschließen",Positionen!F7="Nein")),IF(COUNT($P8:$T8)=0,"",MAX($P8:$T8)),IF($B$4="Mit 0 bewerten und markieren",0,""))))</f>
        <v/>
      </c>
      <c r="G8" s="20">
        <f>IF(OR($A8="",G$6="",COUNTIF(Angebote!$A$6:$A$255,G$6)=0),"",IF(R8&lt;&gt;"",R8,IF(OR($B$4="Mit höchstem Preis der übrigen Bieter bewerten",AND($B$4="Ausschließen",Positionen!F7="Nein")),IF(COUNT($P8:$T8)=0,"",MAX($P8:$T8)),IF($B$4="Mit 0 bewerten und markieren",0,""))))</f>
        <v/>
      </c>
      <c r="H8" s="20">
        <f>IF(OR($A8="",H$6="",COUNTIF(Angebote!$A$6:$A$255,H$6)=0),"",IF(S8&lt;&gt;"",S8,IF(OR($B$4="Mit höchstem Preis der übrigen Bieter bewerten",AND($B$4="Ausschließen",Positionen!F7="Nein")),IF(COUNT($P8:$T8)=0,"",MAX($P8:$T8)),IF($B$4="Mit 0 bewerten und markieren",0,""))))</f>
        <v/>
      </c>
      <c r="I8" s="20">
        <f>IF(OR($A8="",I$6="",COUNTIF(Angebote!$A$6:$A$255,I$6)=0),"",IF(T8&lt;&gt;"",T8,IF(OR($B$4="Mit höchstem Preis der übrigen Bieter bewerten",AND($B$4="Ausschließen",Positionen!F7="Nein")),IF(COUNT($P8:$T8)=0,"",MAX($P8:$T8)),IF($B$4="Mit 0 bewerten und markieren",0,""))))</f>
        <v/>
      </c>
      <c r="J8" s="25">
        <f>IF(OR(E8="",MIN($E8:$I8)=0),"",E8/MIN($E8:$I8)-1)</f>
        <v/>
      </c>
      <c r="K8" s="25">
        <f>IF(OR(F8="",MIN($E8:$I8)=0),"",F8/MIN($E8:$I8)-1)</f>
        <v/>
      </c>
      <c r="L8" s="25">
        <f>IF(OR(G8="",MIN($E8:$I8)=0),"",G8/MIN($E8:$I8)-1)</f>
        <v/>
      </c>
      <c r="M8" s="25">
        <f>IF(OR(H8="",MIN($E8:$I8)=0),"",H8/MIN($E8:$I8)-1)</f>
        <v/>
      </c>
      <c r="N8" s="25">
        <f>IF(OR(I8="",MIN($E8:$I8)=0),"",I8/MIN($E8:$I8)-1)</f>
        <v/>
      </c>
      <c r="P8" s="20">
        <f>IF(OR($A8="",E$6=""),"",IF(COUNTIFS(Angebote!$A$6:$A$255,E$6,Angebote!$B$6:$B$255,$A8,Angebote!$Q$6:$Q$255,"&gt;=0")=0,"",SUMIFS(Angebote!$Q$6:$Q$255,Angebote!$A$6:$A$255,E$6,Angebote!$B$6:$B$255,$A8)))</f>
        <v/>
      </c>
      <c r="Q8" s="20">
        <f>IF(OR($A8="",F$6=""),"",IF(COUNTIFS(Angebote!$A$6:$A$255,F$6,Angebote!$B$6:$B$255,$A8,Angebote!$Q$6:$Q$255,"&gt;=0")=0,"",SUMIFS(Angebote!$Q$6:$Q$255,Angebote!$A$6:$A$255,F$6,Angebote!$B$6:$B$255,$A8)))</f>
        <v/>
      </c>
      <c r="R8" s="20">
        <f>IF(OR($A8="",G$6=""),"",IF(COUNTIFS(Angebote!$A$6:$A$255,G$6,Angebote!$B$6:$B$255,$A8,Angebote!$Q$6:$Q$255,"&gt;=0")=0,"",SUMIFS(Angebote!$Q$6:$Q$255,Angebote!$A$6:$A$255,G$6,Angebote!$B$6:$B$255,$A8)))</f>
        <v/>
      </c>
      <c r="S8" s="20">
        <f>IF(OR($A8="",H$6=""),"",IF(COUNTIFS(Angebote!$A$6:$A$255,H$6,Angebote!$B$6:$B$255,$A8,Angebote!$Q$6:$Q$255,"&gt;=0")=0,"",SUMIFS(Angebote!$Q$6:$Q$255,Angebote!$A$6:$A$255,H$6,Angebote!$B$6:$B$255,$A8)))</f>
        <v/>
      </c>
      <c r="T8" s="20">
        <f>IF(OR($A8="",I$6=""),"",IF(COUNTIFS(Angebote!$A$6:$A$255,I$6,Angebote!$B$6:$B$255,$A8,Angebote!$Q$6:$Q$255,"&gt;=0")=0,"",SUMIFS(Angebote!$Q$6:$Q$255,Angebote!$A$6:$A$255,I$6,Angebote!$B$6:$B$255,$A8)))</f>
        <v/>
      </c>
    </row>
    <row r="9">
      <c r="A9" s="14">
        <f>IF(Positionen!A8="","",Positionen!A8)</f>
        <v/>
      </c>
      <c r="B9" s="14">
        <f>IF(Positionen!B8="","",Positionen!B8)</f>
        <v/>
      </c>
      <c r="C9" s="15">
        <f>IF(Positionen!D8="","",Positionen!D8)</f>
        <v/>
      </c>
      <c r="D9" s="14">
        <f>IF(Positionen!E8="","",Positionen!E8)</f>
        <v/>
      </c>
      <c r="E9" s="20">
        <f>IF(OR($A9="",E$6="",COUNTIF(Angebote!$A$6:$A$255,E$6)=0),"",IF(P9&lt;&gt;"",P9,IF(OR($B$4="Mit höchstem Preis der übrigen Bieter bewerten",AND($B$4="Ausschließen",Positionen!F8="Nein")),IF(COUNT($P9:$T9)=0,"",MAX($P9:$T9)),IF($B$4="Mit 0 bewerten und markieren",0,""))))</f>
        <v/>
      </c>
      <c r="F9" s="20">
        <f>IF(OR($A9="",F$6="",COUNTIF(Angebote!$A$6:$A$255,F$6)=0),"",IF(Q9&lt;&gt;"",Q9,IF(OR($B$4="Mit höchstem Preis der übrigen Bieter bewerten",AND($B$4="Ausschließen",Positionen!F8="Nein")),IF(COUNT($P9:$T9)=0,"",MAX($P9:$T9)),IF($B$4="Mit 0 bewerten und markieren",0,""))))</f>
        <v/>
      </c>
      <c r="G9" s="20">
        <f>IF(OR($A9="",G$6="",COUNTIF(Angebote!$A$6:$A$255,G$6)=0),"",IF(R9&lt;&gt;"",R9,IF(OR($B$4="Mit höchstem Preis der übrigen Bieter bewerten",AND($B$4="Ausschließen",Positionen!F8="Nein")),IF(COUNT($P9:$T9)=0,"",MAX($P9:$T9)),IF($B$4="Mit 0 bewerten und markieren",0,""))))</f>
        <v/>
      </c>
      <c r="H9" s="20">
        <f>IF(OR($A9="",H$6="",COUNTIF(Angebote!$A$6:$A$255,H$6)=0),"",IF(S9&lt;&gt;"",S9,IF(OR($B$4="Mit höchstem Preis der übrigen Bieter bewerten",AND($B$4="Ausschließen",Positionen!F8="Nein")),IF(COUNT($P9:$T9)=0,"",MAX($P9:$T9)),IF($B$4="Mit 0 bewerten und markieren",0,""))))</f>
        <v/>
      </c>
      <c r="I9" s="20">
        <f>IF(OR($A9="",I$6="",COUNTIF(Angebote!$A$6:$A$255,I$6)=0),"",IF(T9&lt;&gt;"",T9,IF(OR($B$4="Mit höchstem Preis der übrigen Bieter bewerten",AND($B$4="Ausschließen",Positionen!F8="Nein")),IF(COUNT($P9:$T9)=0,"",MAX($P9:$T9)),IF($B$4="Mit 0 bewerten und markieren",0,""))))</f>
        <v/>
      </c>
      <c r="J9" s="25">
        <f>IF(OR(E9="",MIN($E9:$I9)=0),"",E9/MIN($E9:$I9)-1)</f>
        <v/>
      </c>
      <c r="K9" s="25">
        <f>IF(OR(F9="",MIN($E9:$I9)=0),"",F9/MIN($E9:$I9)-1)</f>
        <v/>
      </c>
      <c r="L9" s="25">
        <f>IF(OR(G9="",MIN($E9:$I9)=0),"",G9/MIN($E9:$I9)-1)</f>
        <v/>
      </c>
      <c r="M9" s="25">
        <f>IF(OR(H9="",MIN($E9:$I9)=0),"",H9/MIN($E9:$I9)-1)</f>
        <v/>
      </c>
      <c r="N9" s="25">
        <f>IF(OR(I9="",MIN($E9:$I9)=0),"",I9/MIN($E9:$I9)-1)</f>
        <v/>
      </c>
      <c r="P9" s="20">
        <f>IF(OR($A9="",E$6=""),"",IF(COUNTIFS(Angebote!$A$6:$A$255,E$6,Angebote!$B$6:$B$255,$A9,Angebote!$Q$6:$Q$255,"&gt;=0")=0,"",SUMIFS(Angebote!$Q$6:$Q$255,Angebote!$A$6:$A$255,E$6,Angebote!$B$6:$B$255,$A9)))</f>
        <v/>
      </c>
      <c r="Q9" s="20">
        <f>IF(OR($A9="",F$6=""),"",IF(COUNTIFS(Angebote!$A$6:$A$255,F$6,Angebote!$B$6:$B$255,$A9,Angebote!$Q$6:$Q$255,"&gt;=0")=0,"",SUMIFS(Angebote!$Q$6:$Q$255,Angebote!$A$6:$A$255,F$6,Angebote!$B$6:$B$255,$A9)))</f>
        <v/>
      </c>
      <c r="R9" s="20">
        <f>IF(OR($A9="",G$6=""),"",IF(COUNTIFS(Angebote!$A$6:$A$255,G$6,Angebote!$B$6:$B$255,$A9,Angebote!$Q$6:$Q$255,"&gt;=0")=0,"",SUMIFS(Angebote!$Q$6:$Q$255,Angebote!$A$6:$A$255,G$6,Angebote!$B$6:$B$255,$A9)))</f>
        <v/>
      </c>
      <c r="S9" s="20">
        <f>IF(OR($A9="",H$6=""),"",IF(COUNTIFS(Angebote!$A$6:$A$255,H$6,Angebote!$B$6:$B$255,$A9,Angebote!$Q$6:$Q$255,"&gt;=0")=0,"",SUMIFS(Angebote!$Q$6:$Q$255,Angebote!$A$6:$A$255,H$6,Angebote!$B$6:$B$255,$A9)))</f>
        <v/>
      </c>
      <c r="T9" s="20">
        <f>IF(OR($A9="",I$6=""),"",IF(COUNTIFS(Angebote!$A$6:$A$255,I$6,Angebote!$B$6:$B$255,$A9,Angebote!$Q$6:$Q$255,"&gt;=0")=0,"",SUMIFS(Angebote!$Q$6:$Q$255,Angebote!$A$6:$A$255,I$6,Angebote!$B$6:$B$255,$A9)))</f>
        <v/>
      </c>
    </row>
    <row r="10">
      <c r="A10" s="14">
        <f>IF(Positionen!A9="","",Positionen!A9)</f>
        <v/>
      </c>
      <c r="B10" s="14">
        <f>IF(Positionen!B9="","",Positionen!B9)</f>
        <v/>
      </c>
      <c r="C10" s="15">
        <f>IF(Positionen!D9="","",Positionen!D9)</f>
        <v/>
      </c>
      <c r="D10" s="14">
        <f>IF(Positionen!E9="","",Positionen!E9)</f>
        <v/>
      </c>
      <c r="E10" s="20">
        <f>IF(OR($A10="",E$6="",COUNTIF(Angebote!$A$6:$A$255,E$6)=0),"",IF(P10&lt;&gt;"",P10,IF(OR($B$4="Mit höchstem Preis der übrigen Bieter bewerten",AND($B$4="Ausschließen",Positionen!F9="Nein")),IF(COUNT($P10:$T10)=0,"",MAX($P10:$T10)),IF($B$4="Mit 0 bewerten und markieren",0,""))))</f>
        <v/>
      </c>
      <c r="F10" s="20">
        <f>IF(OR($A10="",F$6="",COUNTIF(Angebote!$A$6:$A$255,F$6)=0),"",IF(Q10&lt;&gt;"",Q10,IF(OR($B$4="Mit höchstem Preis der übrigen Bieter bewerten",AND($B$4="Ausschließen",Positionen!F9="Nein")),IF(COUNT($P10:$T10)=0,"",MAX($P10:$T10)),IF($B$4="Mit 0 bewerten und markieren",0,""))))</f>
        <v/>
      </c>
      <c r="G10" s="20">
        <f>IF(OR($A10="",G$6="",COUNTIF(Angebote!$A$6:$A$255,G$6)=0),"",IF(R10&lt;&gt;"",R10,IF(OR($B$4="Mit höchstem Preis der übrigen Bieter bewerten",AND($B$4="Ausschließen",Positionen!F9="Nein")),IF(COUNT($P10:$T10)=0,"",MAX($P10:$T10)),IF($B$4="Mit 0 bewerten und markieren",0,""))))</f>
        <v/>
      </c>
      <c r="H10" s="20">
        <f>IF(OR($A10="",H$6="",COUNTIF(Angebote!$A$6:$A$255,H$6)=0),"",IF(S10&lt;&gt;"",S10,IF(OR($B$4="Mit höchstem Preis der übrigen Bieter bewerten",AND($B$4="Ausschließen",Positionen!F9="Nein")),IF(COUNT($P10:$T10)=0,"",MAX($P10:$T10)),IF($B$4="Mit 0 bewerten und markieren",0,""))))</f>
        <v/>
      </c>
      <c r="I10" s="20">
        <f>IF(OR($A10="",I$6="",COUNTIF(Angebote!$A$6:$A$255,I$6)=0),"",IF(T10&lt;&gt;"",T10,IF(OR($B$4="Mit höchstem Preis der übrigen Bieter bewerten",AND($B$4="Ausschließen",Positionen!F9="Nein")),IF(COUNT($P10:$T10)=0,"",MAX($P10:$T10)),IF($B$4="Mit 0 bewerten und markieren",0,""))))</f>
        <v/>
      </c>
      <c r="J10" s="25">
        <f>IF(OR(E10="",MIN($E10:$I10)=0),"",E10/MIN($E10:$I10)-1)</f>
        <v/>
      </c>
      <c r="K10" s="25">
        <f>IF(OR(F10="",MIN($E10:$I10)=0),"",F10/MIN($E10:$I10)-1)</f>
        <v/>
      </c>
      <c r="L10" s="25">
        <f>IF(OR(G10="",MIN($E10:$I10)=0),"",G10/MIN($E10:$I10)-1)</f>
        <v/>
      </c>
      <c r="M10" s="25">
        <f>IF(OR(H10="",MIN($E10:$I10)=0),"",H10/MIN($E10:$I10)-1)</f>
        <v/>
      </c>
      <c r="N10" s="25">
        <f>IF(OR(I10="",MIN($E10:$I10)=0),"",I10/MIN($E10:$I10)-1)</f>
        <v/>
      </c>
      <c r="P10" s="20">
        <f>IF(OR($A10="",E$6=""),"",IF(COUNTIFS(Angebote!$A$6:$A$255,E$6,Angebote!$B$6:$B$255,$A10,Angebote!$Q$6:$Q$255,"&gt;=0")=0,"",SUMIFS(Angebote!$Q$6:$Q$255,Angebote!$A$6:$A$255,E$6,Angebote!$B$6:$B$255,$A10)))</f>
        <v/>
      </c>
      <c r="Q10" s="20">
        <f>IF(OR($A10="",F$6=""),"",IF(COUNTIFS(Angebote!$A$6:$A$255,F$6,Angebote!$B$6:$B$255,$A10,Angebote!$Q$6:$Q$255,"&gt;=0")=0,"",SUMIFS(Angebote!$Q$6:$Q$255,Angebote!$A$6:$A$255,F$6,Angebote!$B$6:$B$255,$A10)))</f>
        <v/>
      </c>
      <c r="R10" s="20">
        <f>IF(OR($A10="",G$6=""),"",IF(COUNTIFS(Angebote!$A$6:$A$255,G$6,Angebote!$B$6:$B$255,$A10,Angebote!$Q$6:$Q$255,"&gt;=0")=0,"",SUMIFS(Angebote!$Q$6:$Q$255,Angebote!$A$6:$A$255,G$6,Angebote!$B$6:$B$255,$A10)))</f>
        <v/>
      </c>
      <c r="S10" s="20">
        <f>IF(OR($A10="",H$6=""),"",IF(COUNTIFS(Angebote!$A$6:$A$255,H$6,Angebote!$B$6:$B$255,$A10,Angebote!$Q$6:$Q$255,"&gt;=0")=0,"",SUMIFS(Angebote!$Q$6:$Q$255,Angebote!$A$6:$A$255,H$6,Angebote!$B$6:$B$255,$A10)))</f>
        <v/>
      </c>
      <c r="T10" s="20">
        <f>IF(OR($A10="",I$6=""),"",IF(COUNTIFS(Angebote!$A$6:$A$255,I$6,Angebote!$B$6:$B$255,$A10,Angebote!$Q$6:$Q$255,"&gt;=0")=0,"",SUMIFS(Angebote!$Q$6:$Q$255,Angebote!$A$6:$A$255,I$6,Angebote!$B$6:$B$255,$A10)))</f>
        <v/>
      </c>
    </row>
    <row r="11">
      <c r="A11" s="14">
        <f>IF(Positionen!A10="","",Positionen!A10)</f>
        <v/>
      </c>
      <c r="B11" s="14">
        <f>IF(Positionen!B10="","",Positionen!B10)</f>
        <v/>
      </c>
      <c r="C11" s="15">
        <f>IF(Positionen!D10="","",Positionen!D10)</f>
        <v/>
      </c>
      <c r="D11" s="14">
        <f>IF(Positionen!E10="","",Positionen!E10)</f>
        <v/>
      </c>
      <c r="E11" s="20">
        <f>IF(OR($A11="",E$6="",COUNTIF(Angebote!$A$6:$A$255,E$6)=0),"",IF(P11&lt;&gt;"",P11,IF(OR($B$4="Mit höchstem Preis der übrigen Bieter bewerten",AND($B$4="Ausschließen",Positionen!F10="Nein")),IF(COUNT($P11:$T11)=0,"",MAX($P11:$T11)),IF($B$4="Mit 0 bewerten und markieren",0,""))))</f>
        <v/>
      </c>
      <c r="F11" s="20">
        <f>IF(OR($A11="",F$6="",COUNTIF(Angebote!$A$6:$A$255,F$6)=0),"",IF(Q11&lt;&gt;"",Q11,IF(OR($B$4="Mit höchstem Preis der übrigen Bieter bewerten",AND($B$4="Ausschließen",Positionen!F10="Nein")),IF(COUNT($P11:$T11)=0,"",MAX($P11:$T11)),IF($B$4="Mit 0 bewerten und markieren",0,""))))</f>
        <v/>
      </c>
      <c r="G11" s="20">
        <f>IF(OR($A11="",G$6="",COUNTIF(Angebote!$A$6:$A$255,G$6)=0),"",IF(R11&lt;&gt;"",R11,IF(OR($B$4="Mit höchstem Preis der übrigen Bieter bewerten",AND($B$4="Ausschließen",Positionen!F10="Nein")),IF(COUNT($P11:$T11)=0,"",MAX($P11:$T11)),IF($B$4="Mit 0 bewerten und markieren",0,""))))</f>
        <v/>
      </c>
      <c r="H11" s="20">
        <f>IF(OR($A11="",H$6="",COUNTIF(Angebote!$A$6:$A$255,H$6)=0),"",IF(S11&lt;&gt;"",S11,IF(OR($B$4="Mit höchstem Preis der übrigen Bieter bewerten",AND($B$4="Ausschließen",Positionen!F10="Nein")),IF(COUNT($P11:$T11)=0,"",MAX($P11:$T11)),IF($B$4="Mit 0 bewerten und markieren",0,""))))</f>
        <v/>
      </c>
      <c r="I11" s="20">
        <f>IF(OR($A11="",I$6="",COUNTIF(Angebote!$A$6:$A$255,I$6)=0),"",IF(T11&lt;&gt;"",T11,IF(OR($B$4="Mit höchstem Preis der übrigen Bieter bewerten",AND($B$4="Ausschließen",Positionen!F10="Nein")),IF(COUNT($P11:$T11)=0,"",MAX($P11:$T11)),IF($B$4="Mit 0 bewerten und markieren",0,""))))</f>
        <v/>
      </c>
      <c r="J11" s="25">
        <f>IF(OR(E11="",MIN($E11:$I11)=0),"",E11/MIN($E11:$I11)-1)</f>
        <v/>
      </c>
      <c r="K11" s="25">
        <f>IF(OR(F11="",MIN($E11:$I11)=0),"",F11/MIN($E11:$I11)-1)</f>
        <v/>
      </c>
      <c r="L11" s="25">
        <f>IF(OR(G11="",MIN($E11:$I11)=0),"",G11/MIN($E11:$I11)-1)</f>
        <v/>
      </c>
      <c r="M11" s="25">
        <f>IF(OR(H11="",MIN($E11:$I11)=0),"",H11/MIN($E11:$I11)-1)</f>
        <v/>
      </c>
      <c r="N11" s="25">
        <f>IF(OR(I11="",MIN($E11:$I11)=0),"",I11/MIN($E11:$I11)-1)</f>
        <v/>
      </c>
      <c r="P11" s="20">
        <f>IF(OR($A11="",E$6=""),"",IF(COUNTIFS(Angebote!$A$6:$A$255,E$6,Angebote!$B$6:$B$255,$A11,Angebote!$Q$6:$Q$255,"&gt;=0")=0,"",SUMIFS(Angebote!$Q$6:$Q$255,Angebote!$A$6:$A$255,E$6,Angebote!$B$6:$B$255,$A11)))</f>
        <v/>
      </c>
      <c r="Q11" s="20">
        <f>IF(OR($A11="",F$6=""),"",IF(COUNTIFS(Angebote!$A$6:$A$255,F$6,Angebote!$B$6:$B$255,$A11,Angebote!$Q$6:$Q$255,"&gt;=0")=0,"",SUMIFS(Angebote!$Q$6:$Q$255,Angebote!$A$6:$A$255,F$6,Angebote!$B$6:$B$255,$A11)))</f>
        <v/>
      </c>
      <c r="R11" s="20">
        <f>IF(OR($A11="",G$6=""),"",IF(COUNTIFS(Angebote!$A$6:$A$255,G$6,Angebote!$B$6:$B$255,$A11,Angebote!$Q$6:$Q$255,"&gt;=0")=0,"",SUMIFS(Angebote!$Q$6:$Q$255,Angebote!$A$6:$A$255,G$6,Angebote!$B$6:$B$255,$A11)))</f>
        <v/>
      </c>
      <c r="S11" s="20">
        <f>IF(OR($A11="",H$6=""),"",IF(COUNTIFS(Angebote!$A$6:$A$255,H$6,Angebote!$B$6:$B$255,$A11,Angebote!$Q$6:$Q$255,"&gt;=0")=0,"",SUMIFS(Angebote!$Q$6:$Q$255,Angebote!$A$6:$A$255,H$6,Angebote!$B$6:$B$255,$A11)))</f>
        <v/>
      </c>
      <c r="T11" s="20">
        <f>IF(OR($A11="",I$6=""),"",IF(COUNTIFS(Angebote!$A$6:$A$255,I$6,Angebote!$B$6:$B$255,$A11,Angebote!$Q$6:$Q$255,"&gt;=0")=0,"",SUMIFS(Angebote!$Q$6:$Q$255,Angebote!$A$6:$A$255,I$6,Angebote!$B$6:$B$255,$A11)))</f>
        <v/>
      </c>
    </row>
    <row r="12">
      <c r="A12" s="14">
        <f>IF(Positionen!A11="","",Positionen!A11)</f>
        <v/>
      </c>
      <c r="B12" s="14">
        <f>IF(Positionen!B11="","",Positionen!B11)</f>
        <v/>
      </c>
      <c r="C12" s="15">
        <f>IF(Positionen!D11="","",Positionen!D11)</f>
        <v/>
      </c>
      <c r="D12" s="14">
        <f>IF(Positionen!E11="","",Positionen!E11)</f>
        <v/>
      </c>
      <c r="E12" s="20">
        <f>IF(OR($A12="",E$6="",COUNTIF(Angebote!$A$6:$A$255,E$6)=0),"",IF(P12&lt;&gt;"",P12,IF(OR($B$4="Mit höchstem Preis der übrigen Bieter bewerten",AND($B$4="Ausschließen",Positionen!F11="Nein")),IF(COUNT($P12:$T12)=0,"",MAX($P12:$T12)),IF($B$4="Mit 0 bewerten und markieren",0,""))))</f>
        <v/>
      </c>
      <c r="F12" s="20">
        <f>IF(OR($A12="",F$6="",COUNTIF(Angebote!$A$6:$A$255,F$6)=0),"",IF(Q12&lt;&gt;"",Q12,IF(OR($B$4="Mit höchstem Preis der übrigen Bieter bewerten",AND($B$4="Ausschließen",Positionen!F11="Nein")),IF(COUNT($P12:$T12)=0,"",MAX($P12:$T12)),IF($B$4="Mit 0 bewerten und markieren",0,""))))</f>
        <v/>
      </c>
      <c r="G12" s="20">
        <f>IF(OR($A12="",G$6="",COUNTIF(Angebote!$A$6:$A$255,G$6)=0),"",IF(R12&lt;&gt;"",R12,IF(OR($B$4="Mit höchstem Preis der übrigen Bieter bewerten",AND($B$4="Ausschließen",Positionen!F11="Nein")),IF(COUNT($P12:$T12)=0,"",MAX($P12:$T12)),IF($B$4="Mit 0 bewerten und markieren",0,""))))</f>
        <v/>
      </c>
      <c r="H12" s="20">
        <f>IF(OR($A12="",H$6="",COUNTIF(Angebote!$A$6:$A$255,H$6)=0),"",IF(S12&lt;&gt;"",S12,IF(OR($B$4="Mit höchstem Preis der übrigen Bieter bewerten",AND($B$4="Ausschließen",Positionen!F11="Nein")),IF(COUNT($P12:$T12)=0,"",MAX($P12:$T12)),IF($B$4="Mit 0 bewerten und markieren",0,""))))</f>
        <v/>
      </c>
      <c r="I12" s="20">
        <f>IF(OR($A12="",I$6="",COUNTIF(Angebote!$A$6:$A$255,I$6)=0),"",IF(T12&lt;&gt;"",T12,IF(OR($B$4="Mit höchstem Preis der übrigen Bieter bewerten",AND($B$4="Ausschließen",Positionen!F11="Nein")),IF(COUNT($P12:$T12)=0,"",MAX($P12:$T12)),IF($B$4="Mit 0 bewerten und markieren",0,""))))</f>
        <v/>
      </c>
      <c r="J12" s="25">
        <f>IF(OR(E12="",MIN($E12:$I12)=0),"",E12/MIN($E12:$I12)-1)</f>
        <v/>
      </c>
      <c r="K12" s="25">
        <f>IF(OR(F12="",MIN($E12:$I12)=0),"",F12/MIN($E12:$I12)-1)</f>
        <v/>
      </c>
      <c r="L12" s="25">
        <f>IF(OR(G12="",MIN($E12:$I12)=0),"",G12/MIN($E12:$I12)-1)</f>
        <v/>
      </c>
      <c r="M12" s="25">
        <f>IF(OR(H12="",MIN($E12:$I12)=0),"",H12/MIN($E12:$I12)-1)</f>
        <v/>
      </c>
      <c r="N12" s="25">
        <f>IF(OR(I12="",MIN($E12:$I12)=0),"",I12/MIN($E12:$I12)-1)</f>
        <v/>
      </c>
      <c r="P12" s="20">
        <f>IF(OR($A12="",E$6=""),"",IF(COUNTIFS(Angebote!$A$6:$A$255,E$6,Angebote!$B$6:$B$255,$A12,Angebote!$Q$6:$Q$255,"&gt;=0")=0,"",SUMIFS(Angebote!$Q$6:$Q$255,Angebote!$A$6:$A$255,E$6,Angebote!$B$6:$B$255,$A12)))</f>
        <v/>
      </c>
      <c r="Q12" s="20">
        <f>IF(OR($A12="",F$6=""),"",IF(COUNTIFS(Angebote!$A$6:$A$255,F$6,Angebote!$B$6:$B$255,$A12,Angebote!$Q$6:$Q$255,"&gt;=0")=0,"",SUMIFS(Angebote!$Q$6:$Q$255,Angebote!$A$6:$A$255,F$6,Angebote!$B$6:$B$255,$A12)))</f>
        <v/>
      </c>
      <c r="R12" s="20">
        <f>IF(OR($A12="",G$6=""),"",IF(COUNTIFS(Angebote!$A$6:$A$255,G$6,Angebote!$B$6:$B$255,$A12,Angebote!$Q$6:$Q$255,"&gt;=0")=0,"",SUMIFS(Angebote!$Q$6:$Q$255,Angebote!$A$6:$A$255,G$6,Angebote!$B$6:$B$255,$A12)))</f>
        <v/>
      </c>
      <c r="S12" s="20">
        <f>IF(OR($A12="",H$6=""),"",IF(COUNTIFS(Angebote!$A$6:$A$255,H$6,Angebote!$B$6:$B$255,$A12,Angebote!$Q$6:$Q$255,"&gt;=0")=0,"",SUMIFS(Angebote!$Q$6:$Q$255,Angebote!$A$6:$A$255,H$6,Angebote!$B$6:$B$255,$A12)))</f>
        <v/>
      </c>
      <c r="T12" s="20">
        <f>IF(OR($A12="",I$6=""),"",IF(COUNTIFS(Angebote!$A$6:$A$255,I$6,Angebote!$B$6:$B$255,$A12,Angebote!$Q$6:$Q$255,"&gt;=0")=0,"",SUMIFS(Angebote!$Q$6:$Q$255,Angebote!$A$6:$A$255,I$6,Angebote!$B$6:$B$255,$A12)))</f>
        <v/>
      </c>
    </row>
    <row r="13">
      <c r="A13" s="14">
        <f>IF(Positionen!A12="","",Positionen!A12)</f>
        <v/>
      </c>
      <c r="B13" s="14">
        <f>IF(Positionen!B12="","",Positionen!B12)</f>
        <v/>
      </c>
      <c r="C13" s="15">
        <f>IF(Positionen!D12="","",Positionen!D12)</f>
        <v/>
      </c>
      <c r="D13" s="14">
        <f>IF(Positionen!E12="","",Positionen!E12)</f>
        <v/>
      </c>
      <c r="E13" s="20">
        <f>IF(OR($A13="",E$6="",COUNTIF(Angebote!$A$6:$A$255,E$6)=0),"",IF(P13&lt;&gt;"",P13,IF(OR($B$4="Mit höchstem Preis der übrigen Bieter bewerten",AND($B$4="Ausschließen",Positionen!F12="Nein")),IF(COUNT($P13:$T13)=0,"",MAX($P13:$T13)),IF($B$4="Mit 0 bewerten und markieren",0,""))))</f>
        <v/>
      </c>
      <c r="F13" s="20">
        <f>IF(OR($A13="",F$6="",COUNTIF(Angebote!$A$6:$A$255,F$6)=0),"",IF(Q13&lt;&gt;"",Q13,IF(OR($B$4="Mit höchstem Preis der übrigen Bieter bewerten",AND($B$4="Ausschließen",Positionen!F12="Nein")),IF(COUNT($P13:$T13)=0,"",MAX($P13:$T13)),IF($B$4="Mit 0 bewerten und markieren",0,""))))</f>
        <v/>
      </c>
      <c r="G13" s="20">
        <f>IF(OR($A13="",G$6="",COUNTIF(Angebote!$A$6:$A$255,G$6)=0),"",IF(R13&lt;&gt;"",R13,IF(OR($B$4="Mit höchstem Preis der übrigen Bieter bewerten",AND($B$4="Ausschließen",Positionen!F12="Nein")),IF(COUNT($P13:$T13)=0,"",MAX($P13:$T13)),IF($B$4="Mit 0 bewerten und markieren",0,""))))</f>
        <v/>
      </c>
      <c r="H13" s="20">
        <f>IF(OR($A13="",H$6="",COUNTIF(Angebote!$A$6:$A$255,H$6)=0),"",IF(S13&lt;&gt;"",S13,IF(OR($B$4="Mit höchstem Preis der übrigen Bieter bewerten",AND($B$4="Ausschließen",Positionen!F12="Nein")),IF(COUNT($P13:$T13)=0,"",MAX($P13:$T13)),IF($B$4="Mit 0 bewerten und markieren",0,""))))</f>
        <v/>
      </c>
      <c r="I13" s="20">
        <f>IF(OR($A13="",I$6="",COUNTIF(Angebote!$A$6:$A$255,I$6)=0),"",IF(T13&lt;&gt;"",T13,IF(OR($B$4="Mit höchstem Preis der übrigen Bieter bewerten",AND($B$4="Ausschließen",Positionen!F12="Nein")),IF(COUNT($P13:$T13)=0,"",MAX($P13:$T13)),IF($B$4="Mit 0 bewerten und markieren",0,""))))</f>
        <v/>
      </c>
      <c r="J13" s="25">
        <f>IF(OR(E13="",MIN($E13:$I13)=0),"",E13/MIN($E13:$I13)-1)</f>
        <v/>
      </c>
      <c r="K13" s="25">
        <f>IF(OR(F13="",MIN($E13:$I13)=0),"",F13/MIN($E13:$I13)-1)</f>
        <v/>
      </c>
      <c r="L13" s="25">
        <f>IF(OR(G13="",MIN($E13:$I13)=0),"",G13/MIN($E13:$I13)-1)</f>
        <v/>
      </c>
      <c r="M13" s="25">
        <f>IF(OR(H13="",MIN($E13:$I13)=0),"",H13/MIN($E13:$I13)-1)</f>
        <v/>
      </c>
      <c r="N13" s="25">
        <f>IF(OR(I13="",MIN($E13:$I13)=0),"",I13/MIN($E13:$I13)-1)</f>
        <v/>
      </c>
      <c r="P13" s="20">
        <f>IF(OR($A13="",E$6=""),"",IF(COUNTIFS(Angebote!$A$6:$A$255,E$6,Angebote!$B$6:$B$255,$A13,Angebote!$Q$6:$Q$255,"&gt;=0")=0,"",SUMIFS(Angebote!$Q$6:$Q$255,Angebote!$A$6:$A$255,E$6,Angebote!$B$6:$B$255,$A13)))</f>
        <v/>
      </c>
      <c r="Q13" s="20">
        <f>IF(OR($A13="",F$6=""),"",IF(COUNTIFS(Angebote!$A$6:$A$255,F$6,Angebote!$B$6:$B$255,$A13,Angebote!$Q$6:$Q$255,"&gt;=0")=0,"",SUMIFS(Angebote!$Q$6:$Q$255,Angebote!$A$6:$A$255,F$6,Angebote!$B$6:$B$255,$A13)))</f>
        <v/>
      </c>
      <c r="R13" s="20">
        <f>IF(OR($A13="",G$6=""),"",IF(COUNTIFS(Angebote!$A$6:$A$255,G$6,Angebote!$B$6:$B$255,$A13,Angebote!$Q$6:$Q$255,"&gt;=0")=0,"",SUMIFS(Angebote!$Q$6:$Q$255,Angebote!$A$6:$A$255,G$6,Angebote!$B$6:$B$255,$A13)))</f>
        <v/>
      </c>
      <c r="S13" s="20">
        <f>IF(OR($A13="",H$6=""),"",IF(COUNTIFS(Angebote!$A$6:$A$255,H$6,Angebote!$B$6:$B$255,$A13,Angebote!$Q$6:$Q$255,"&gt;=0")=0,"",SUMIFS(Angebote!$Q$6:$Q$255,Angebote!$A$6:$A$255,H$6,Angebote!$B$6:$B$255,$A13)))</f>
        <v/>
      </c>
      <c r="T13" s="20">
        <f>IF(OR($A13="",I$6=""),"",IF(COUNTIFS(Angebote!$A$6:$A$255,I$6,Angebote!$B$6:$B$255,$A13,Angebote!$Q$6:$Q$255,"&gt;=0")=0,"",SUMIFS(Angebote!$Q$6:$Q$255,Angebote!$A$6:$A$255,I$6,Angebote!$B$6:$B$255,$A13)))</f>
        <v/>
      </c>
    </row>
    <row r="14">
      <c r="A14" s="14">
        <f>IF(Positionen!A13="","",Positionen!A13)</f>
        <v/>
      </c>
      <c r="B14" s="14">
        <f>IF(Positionen!B13="","",Positionen!B13)</f>
        <v/>
      </c>
      <c r="C14" s="15">
        <f>IF(Positionen!D13="","",Positionen!D13)</f>
        <v/>
      </c>
      <c r="D14" s="14">
        <f>IF(Positionen!E13="","",Positionen!E13)</f>
        <v/>
      </c>
      <c r="E14" s="20">
        <f>IF(OR($A14="",E$6="",COUNTIF(Angebote!$A$6:$A$255,E$6)=0),"",IF(P14&lt;&gt;"",P14,IF(OR($B$4="Mit höchstem Preis der übrigen Bieter bewerten",AND($B$4="Ausschließen",Positionen!F13="Nein")),IF(COUNT($P14:$T14)=0,"",MAX($P14:$T14)),IF($B$4="Mit 0 bewerten und markieren",0,""))))</f>
        <v/>
      </c>
      <c r="F14" s="20">
        <f>IF(OR($A14="",F$6="",COUNTIF(Angebote!$A$6:$A$255,F$6)=0),"",IF(Q14&lt;&gt;"",Q14,IF(OR($B$4="Mit höchstem Preis der übrigen Bieter bewerten",AND($B$4="Ausschließen",Positionen!F13="Nein")),IF(COUNT($P14:$T14)=0,"",MAX($P14:$T14)),IF($B$4="Mit 0 bewerten und markieren",0,""))))</f>
        <v/>
      </c>
      <c r="G14" s="20">
        <f>IF(OR($A14="",G$6="",COUNTIF(Angebote!$A$6:$A$255,G$6)=0),"",IF(R14&lt;&gt;"",R14,IF(OR($B$4="Mit höchstem Preis der übrigen Bieter bewerten",AND($B$4="Ausschließen",Positionen!F13="Nein")),IF(COUNT($P14:$T14)=0,"",MAX($P14:$T14)),IF($B$4="Mit 0 bewerten und markieren",0,""))))</f>
        <v/>
      </c>
      <c r="H14" s="20">
        <f>IF(OR($A14="",H$6="",COUNTIF(Angebote!$A$6:$A$255,H$6)=0),"",IF(S14&lt;&gt;"",S14,IF(OR($B$4="Mit höchstem Preis der übrigen Bieter bewerten",AND($B$4="Ausschließen",Positionen!F13="Nein")),IF(COUNT($P14:$T14)=0,"",MAX($P14:$T14)),IF($B$4="Mit 0 bewerten und markieren",0,""))))</f>
        <v/>
      </c>
      <c r="I14" s="20">
        <f>IF(OR($A14="",I$6="",COUNTIF(Angebote!$A$6:$A$255,I$6)=0),"",IF(T14&lt;&gt;"",T14,IF(OR($B$4="Mit höchstem Preis der übrigen Bieter bewerten",AND($B$4="Ausschließen",Positionen!F13="Nein")),IF(COUNT($P14:$T14)=0,"",MAX($P14:$T14)),IF($B$4="Mit 0 bewerten und markieren",0,""))))</f>
        <v/>
      </c>
      <c r="J14" s="25">
        <f>IF(OR(E14="",MIN($E14:$I14)=0),"",E14/MIN($E14:$I14)-1)</f>
        <v/>
      </c>
      <c r="K14" s="25">
        <f>IF(OR(F14="",MIN($E14:$I14)=0),"",F14/MIN($E14:$I14)-1)</f>
        <v/>
      </c>
      <c r="L14" s="25">
        <f>IF(OR(G14="",MIN($E14:$I14)=0),"",G14/MIN($E14:$I14)-1)</f>
        <v/>
      </c>
      <c r="M14" s="25">
        <f>IF(OR(H14="",MIN($E14:$I14)=0),"",H14/MIN($E14:$I14)-1)</f>
        <v/>
      </c>
      <c r="N14" s="25">
        <f>IF(OR(I14="",MIN($E14:$I14)=0),"",I14/MIN($E14:$I14)-1)</f>
        <v/>
      </c>
      <c r="P14" s="20">
        <f>IF(OR($A14="",E$6=""),"",IF(COUNTIFS(Angebote!$A$6:$A$255,E$6,Angebote!$B$6:$B$255,$A14,Angebote!$Q$6:$Q$255,"&gt;=0")=0,"",SUMIFS(Angebote!$Q$6:$Q$255,Angebote!$A$6:$A$255,E$6,Angebote!$B$6:$B$255,$A14)))</f>
        <v/>
      </c>
      <c r="Q14" s="20">
        <f>IF(OR($A14="",F$6=""),"",IF(COUNTIFS(Angebote!$A$6:$A$255,F$6,Angebote!$B$6:$B$255,$A14,Angebote!$Q$6:$Q$255,"&gt;=0")=0,"",SUMIFS(Angebote!$Q$6:$Q$255,Angebote!$A$6:$A$255,F$6,Angebote!$B$6:$B$255,$A14)))</f>
        <v/>
      </c>
      <c r="R14" s="20">
        <f>IF(OR($A14="",G$6=""),"",IF(COUNTIFS(Angebote!$A$6:$A$255,G$6,Angebote!$B$6:$B$255,$A14,Angebote!$Q$6:$Q$255,"&gt;=0")=0,"",SUMIFS(Angebote!$Q$6:$Q$255,Angebote!$A$6:$A$255,G$6,Angebote!$B$6:$B$255,$A14)))</f>
        <v/>
      </c>
      <c r="S14" s="20">
        <f>IF(OR($A14="",H$6=""),"",IF(COUNTIFS(Angebote!$A$6:$A$255,H$6,Angebote!$B$6:$B$255,$A14,Angebote!$Q$6:$Q$255,"&gt;=0")=0,"",SUMIFS(Angebote!$Q$6:$Q$255,Angebote!$A$6:$A$255,H$6,Angebote!$B$6:$B$255,$A14)))</f>
        <v/>
      </c>
      <c r="T14" s="20">
        <f>IF(OR($A14="",I$6=""),"",IF(COUNTIFS(Angebote!$A$6:$A$255,I$6,Angebote!$B$6:$B$255,$A14,Angebote!$Q$6:$Q$255,"&gt;=0")=0,"",SUMIFS(Angebote!$Q$6:$Q$255,Angebote!$A$6:$A$255,I$6,Angebote!$B$6:$B$255,$A14)))</f>
        <v/>
      </c>
    </row>
    <row r="15">
      <c r="A15" s="14">
        <f>IF(Positionen!A14="","",Positionen!A14)</f>
        <v/>
      </c>
      <c r="B15" s="14">
        <f>IF(Positionen!B14="","",Positionen!B14)</f>
        <v/>
      </c>
      <c r="C15" s="15">
        <f>IF(Positionen!D14="","",Positionen!D14)</f>
        <v/>
      </c>
      <c r="D15" s="14">
        <f>IF(Positionen!E14="","",Positionen!E14)</f>
        <v/>
      </c>
      <c r="E15" s="20">
        <f>IF(OR($A15="",E$6="",COUNTIF(Angebote!$A$6:$A$255,E$6)=0),"",IF(P15&lt;&gt;"",P15,IF(OR($B$4="Mit höchstem Preis der übrigen Bieter bewerten",AND($B$4="Ausschließen",Positionen!F14="Nein")),IF(COUNT($P15:$T15)=0,"",MAX($P15:$T15)),IF($B$4="Mit 0 bewerten und markieren",0,""))))</f>
        <v/>
      </c>
      <c r="F15" s="20">
        <f>IF(OR($A15="",F$6="",COUNTIF(Angebote!$A$6:$A$255,F$6)=0),"",IF(Q15&lt;&gt;"",Q15,IF(OR($B$4="Mit höchstem Preis der übrigen Bieter bewerten",AND($B$4="Ausschließen",Positionen!F14="Nein")),IF(COUNT($P15:$T15)=0,"",MAX($P15:$T15)),IF($B$4="Mit 0 bewerten und markieren",0,""))))</f>
        <v/>
      </c>
      <c r="G15" s="20">
        <f>IF(OR($A15="",G$6="",COUNTIF(Angebote!$A$6:$A$255,G$6)=0),"",IF(R15&lt;&gt;"",R15,IF(OR($B$4="Mit höchstem Preis der übrigen Bieter bewerten",AND($B$4="Ausschließen",Positionen!F14="Nein")),IF(COUNT($P15:$T15)=0,"",MAX($P15:$T15)),IF($B$4="Mit 0 bewerten und markieren",0,""))))</f>
        <v/>
      </c>
      <c r="H15" s="20">
        <f>IF(OR($A15="",H$6="",COUNTIF(Angebote!$A$6:$A$255,H$6)=0),"",IF(S15&lt;&gt;"",S15,IF(OR($B$4="Mit höchstem Preis der übrigen Bieter bewerten",AND($B$4="Ausschließen",Positionen!F14="Nein")),IF(COUNT($P15:$T15)=0,"",MAX($P15:$T15)),IF($B$4="Mit 0 bewerten und markieren",0,""))))</f>
        <v/>
      </c>
      <c r="I15" s="20">
        <f>IF(OR($A15="",I$6="",COUNTIF(Angebote!$A$6:$A$255,I$6)=0),"",IF(T15&lt;&gt;"",T15,IF(OR($B$4="Mit höchstem Preis der übrigen Bieter bewerten",AND($B$4="Ausschließen",Positionen!F14="Nein")),IF(COUNT($P15:$T15)=0,"",MAX($P15:$T15)),IF($B$4="Mit 0 bewerten und markieren",0,""))))</f>
        <v/>
      </c>
      <c r="J15" s="25">
        <f>IF(OR(E15="",MIN($E15:$I15)=0),"",E15/MIN($E15:$I15)-1)</f>
        <v/>
      </c>
      <c r="K15" s="25">
        <f>IF(OR(F15="",MIN($E15:$I15)=0),"",F15/MIN($E15:$I15)-1)</f>
        <v/>
      </c>
      <c r="L15" s="25">
        <f>IF(OR(G15="",MIN($E15:$I15)=0),"",G15/MIN($E15:$I15)-1)</f>
        <v/>
      </c>
      <c r="M15" s="25">
        <f>IF(OR(H15="",MIN($E15:$I15)=0),"",H15/MIN($E15:$I15)-1)</f>
        <v/>
      </c>
      <c r="N15" s="25">
        <f>IF(OR(I15="",MIN($E15:$I15)=0),"",I15/MIN($E15:$I15)-1)</f>
        <v/>
      </c>
      <c r="P15" s="20">
        <f>IF(OR($A15="",E$6=""),"",IF(COUNTIFS(Angebote!$A$6:$A$255,E$6,Angebote!$B$6:$B$255,$A15,Angebote!$Q$6:$Q$255,"&gt;=0")=0,"",SUMIFS(Angebote!$Q$6:$Q$255,Angebote!$A$6:$A$255,E$6,Angebote!$B$6:$B$255,$A15)))</f>
        <v/>
      </c>
      <c r="Q15" s="20">
        <f>IF(OR($A15="",F$6=""),"",IF(COUNTIFS(Angebote!$A$6:$A$255,F$6,Angebote!$B$6:$B$255,$A15,Angebote!$Q$6:$Q$255,"&gt;=0")=0,"",SUMIFS(Angebote!$Q$6:$Q$255,Angebote!$A$6:$A$255,F$6,Angebote!$B$6:$B$255,$A15)))</f>
        <v/>
      </c>
      <c r="R15" s="20">
        <f>IF(OR($A15="",G$6=""),"",IF(COUNTIFS(Angebote!$A$6:$A$255,G$6,Angebote!$B$6:$B$255,$A15,Angebote!$Q$6:$Q$255,"&gt;=0")=0,"",SUMIFS(Angebote!$Q$6:$Q$255,Angebote!$A$6:$A$255,G$6,Angebote!$B$6:$B$255,$A15)))</f>
        <v/>
      </c>
      <c r="S15" s="20">
        <f>IF(OR($A15="",H$6=""),"",IF(COUNTIFS(Angebote!$A$6:$A$255,H$6,Angebote!$B$6:$B$255,$A15,Angebote!$Q$6:$Q$255,"&gt;=0")=0,"",SUMIFS(Angebote!$Q$6:$Q$255,Angebote!$A$6:$A$255,H$6,Angebote!$B$6:$B$255,$A15)))</f>
        <v/>
      </c>
      <c r="T15" s="20">
        <f>IF(OR($A15="",I$6=""),"",IF(COUNTIFS(Angebote!$A$6:$A$255,I$6,Angebote!$B$6:$B$255,$A15,Angebote!$Q$6:$Q$255,"&gt;=0")=0,"",SUMIFS(Angebote!$Q$6:$Q$255,Angebote!$A$6:$A$255,I$6,Angebote!$B$6:$B$255,$A15)))</f>
        <v/>
      </c>
    </row>
    <row r="16">
      <c r="A16" s="14">
        <f>IF(Positionen!A15="","",Positionen!A15)</f>
        <v/>
      </c>
      <c r="B16" s="14">
        <f>IF(Positionen!B15="","",Positionen!B15)</f>
        <v/>
      </c>
      <c r="C16" s="15">
        <f>IF(Positionen!D15="","",Positionen!D15)</f>
        <v/>
      </c>
      <c r="D16" s="14">
        <f>IF(Positionen!E15="","",Positionen!E15)</f>
        <v/>
      </c>
      <c r="E16" s="20">
        <f>IF(OR($A16="",E$6="",COUNTIF(Angebote!$A$6:$A$255,E$6)=0),"",IF(P16&lt;&gt;"",P16,IF(OR($B$4="Mit höchstem Preis der übrigen Bieter bewerten",AND($B$4="Ausschließen",Positionen!F15="Nein")),IF(COUNT($P16:$T16)=0,"",MAX($P16:$T16)),IF($B$4="Mit 0 bewerten und markieren",0,""))))</f>
        <v/>
      </c>
      <c r="F16" s="20">
        <f>IF(OR($A16="",F$6="",COUNTIF(Angebote!$A$6:$A$255,F$6)=0),"",IF(Q16&lt;&gt;"",Q16,IF(OR($B$4="Mit höchstem Preis der übrigen Bieter bewerten",AND($B$4="Ausschließen",Positionen!F15="Nein")),IF(COUNT($P16:$T16)=0,"",MAX($P16:$T16)),IF($B$4="Mit 0 bewerten und markieren",0,""))))</f>
        <v/>
      </c>
      <c r="G16" s="20">
        <f>IF(OR($A16="",G$6="",COUNTIF(Angebote!$A$6:$A$255,G$6)=0),"",IF(R16&lt;&gt;"",R16,IF(OR($B$4="Mit höchstem Preis der übrigen Bieter bewerten",AND($B$4="Ausschließen",Positionen!F15="Nein")),IF(COUNT($P16:$T16)=0,"",MAX($P16:$T16)),IF($B$4="Mit 0 bewerten und markieren",0,""))))</f>
        <v/>
      </c>
      <c r="H16" s="20">
        <f>IF(OR($A16="",H$6="",COUNTIF(Angebote!$A$6:$A$255,H$6)=0),"",IF(S16&lt;&gt;"",S16,IF(OR($B$4="Mit höchstem Preis der übrigen Bieter bewerten",AND($B$4="Ausschließen",Positionen!F15="Nein")),IF(COUNT($P16:$T16)=0,"",MAX($P16:$T16)),IF($B$4="Mit 0 bewerten und markieren",0,""))))</f>
        <v/>
      </c>
      <c r="I16" s="20">
        <f>IF(OR($A16="",I$6="",COUNTIF(Angebote!$A$6:$A$255,I$6)=0),"",IF(T16&lt;&gt;"",T16,IF(OR($B$4="Mit höchstem Preis der übrigen Bieter bewerten",AND($B$4="Ausschließen",Positionen!F15="Nein")),IF(COUNT($P16:$T16)=0,"",MAX($P16:$T16)),IF($B$4="Mit 0 bewerten und markieren",0,""))))</f>
        <v/>
      </c>
      <c r="J16" s="25">
        <f>IF(OR(E16="",MIN($E16:$I16)=0),"",E16/MIN($E16:$I16)-1)</f>
        <v/>
      </c>
      <c r="K16" s="25">
        <f>IF(OR(F16="",MIN($E16:$I16)=0),"",F16/MIN($E16:$I16)-1)</f>
        <v/>
      </c>
      <c r="L16" s="25">
        <f>IF(OR(G16="",MIN($E16:$I16)=0),"",G16/MIN($E16:$I16)-1)</f>
        <v/>
      </c>
      <c r="M16" s="25">
        <f>IF(OR(H16="",MIN($E16:$I16)=0),"",H16/MIN($E16:$I16)-1)</f>
        <v/>
      </c>
      <c r="N16" s="25">
        <f>IF(OR(I16="",MIN($E16:$I16)=0),"",I16/MIN($E16:$I16)-1)</f>
        <v/>
      </c>
      <c r="P16" s="20">
        <f>IF(OR($A16="",E$6=""),"",IF(COUNTIFS(Angebote!$A$6:$A$255,E$6,Angebote!$B$6:$B$255,$A16,Angebote!$Q$6:$Q$255,"&gt;=0")=0,"",SUMIFS(Angebote!$Q$6:$Q$255,Angebote!$A$6:$A$255,E$6,Angebote!$B$6:$B$255,$A16)))</f>
        <v/>
      </c>
      <c r="Q16" s="20">
        <f>IF(OR($A16="",F$6=""),"",IF(COUNTIFS(Angebote!$A$6:$A$255,F$6,Angebote!$B$6:$B$255,$A16,Angebote!$Q$6:$Q$255,"&gt;=0")=0,"",SUMIFS(Angebote!$Q$6:$Q$255,Angebote!$A$6:$A$255,F$6,Angebote!$B$6:$B$255,$A16)))</f>
        <v/>
      </c>
      <c r="R16" s="20">
        <f>IF(OR($A16="",G$6=""),"",IF(COUNTIFS(Angebote!$A$6:$A$255,G$6,Angebote!$B$6:$B$255,$A16,Angebote!$Q$6:$Q$255,"&gt;=0")=0,"",SUMIFS(Angebote!$Q$6:$Q$255,Angebote!$A$6:$A$255,G$6,Angebote!$B$6:$B$255,$A16)))</f>
        <v/>
      </c>
      <c r="S16" s="20">
        <f>IF(OR($A16="",H$6=""),"",IF(COUNTIFS(Angebote!$A$6:$A$255,H$6,Angebote!$B$6:$B$255,$A16,Angebote!$Q$6:$Q$255,"&gt;=0")=0,"",SUMIFS(Angebote!$Q$6:$Q$255,Angebote!$A$6:$A$255,H$6,Angebote!$B$6:$B$255,$A16)))</f>
        <v/>
      </c>
      <c r="T16" s="20">
        <f>IF(OR($A16="",I$6=""),"",IF(COUNTIFS(Angebote!$A$6:$A$255,I$6,Angebote!$B$6:$B$255,$A16,Angebote!$Q$6:$Q$255,"&gt;=0")=0,"",SUMIFS(Angebote!$Q$6:$Q$255,Angebote!$A$6:$A$255,I$6,Angebote!$B$6:$B$255,$A16)))</f>
        <v/>
      </c>
    </row>
    <row r="17">
      <c r="A17" s="14">
        <f>IF(Positionen!A16="","",Positionen!A16)</f>
        <v/>
      </c>
      <c r="B17" s="14">
        <f>IF(Positionen!B16="","",Positionen!B16)</f>
        <v/>
      </c>
      <c r="C17" s="15">
        <f>IF(Positionen!D16="","",Positionen!D16)</f>
        <v/>
      </c>
      <c r="D17" s="14">
        <f>IF(Positionen!E16="","",Positionen!E16)</f>
        <v/>
      </c>
      <c r="E17" s="20">
        <f>IF(OR($A17="",E$6="",COUNTIF(Angebote!$A$6:$A$255,E$6)=0),"",IF(P17&lt;&gt;"",P17,IF(OR($B$4="Mit höchstem Preis der übrigen Bieter bewerten",AND($B$4="Ausschließen",Positionen!F16="Nein")),IF(COUNT($P17:$T17)=0,"",MAX($P17:$T17)),IF($B$4="Mit 0 bewerten und markieren",0,""))))</f>
        <v/>
      </c>
      <c r="F17" s="20">
        <f>IF(OR($A17="",F$6="",COUNTIF(Angebote!$A$6:$A$255,F$6)=0),"",IF(Q17&lt;&gt;"",Q17,IF(OR($B$4="Mit höchstem Preis der übrigen Bieter bewerten",AND($B$4="Ausschließen",Positionen!F16="Nein")),IF(COUNT($P17:$T17)=0,"",MAX($P17:$T17)),IF($B$4="Mit 0 bewerten und markieren",0,""))))</f>
        <v/>
      </c>
      <c r="G17" s="20">
        <f>IF(OR($A17="",G$6="",COUNTIF(Angebote!$A$6:$A$255,G$6)=0),"",IF(R17&lt;&gt;"",R17,IF(OR($B$4="Mit höchstem Preis der übrigen Bieter bewerten",AND($B$4="Ausschließen",Positionen!F16="Nein")),IF(COUNT($P17:$T17)=0,"",MAX($P17:$T17)),IF($B$4="Mit 0 bewerten und markieren",0,""))))</f>
        <v/>
      </c>
      <c r="H17" s="20">
        <f>IF(OR($A17="",H$6="",COUNTIF(Angebote!$A$6:$A$255,H$6)=0),"",IF(S17&lt;&gt;"",S17,IF(OR($B$4="Mit höchstem Preis der übrigen Bieter bewerten",AND($B$4="Ausschließen",Positionen!F16="Nein")),IF(COUNT($P17:$T17)=0,"",MAX($P17:$T17)),IF($B$4="Mit 0 bewerten und markieren",0,""))))</f>
        <v/>
      </c>
      <c r="I17" s="20">
        <f>IF(OR($A17="",I$6="",COUNTIF(Angebote!$A$6:$A$255,I$6)=0),"",IF(T17&lt;&gt;"",T17,IF(OR($B$4="Mit höchstem Preis der übrigen Bieter bewerten",AND($B$4="Ausschließen",Positionen!F16="Nein")),IF(COUNT($P17:$T17)=0,"",MAX($P17:$T17)),IF($B$4="Mit 0 bewerten und markieren",0,""))))</f>
        <v/>
      </c>
      <c r="J17" s="25">
        <f>IF(OR(E17="",MIN($E17:$I17)=0),"",E17/MIN($E17:$I17)-1)</f>
        <v/>
      </c>
      <c r="K17" s="25">
        <f>IF(OR(F17="",MIN($E17:$I17)=0),"",F17/MIN($E17:$I17)-1)</f>
        <v/>
      </c>
      <c r="L17" s="25">
        <f>IF(OR(G17="",MIN($E17:$I17)=0),"",G17/MIN($E17:$I17)-1)</f>
        <v/>
      </c>
      <c r="M17" s="25">
        <f>IF(OR(H17="",MIN($E17:$I17)=0),"",H17/MIN($E17:$I17)-1)</f>
        <v/>
      </c>
      <c r="N17" s="25">
        <f>IF(OR(I17="",MIN($E17:$I17)=0),"",I17/MIN($E17:$I17)-1)</f>
        <v/>
      </c>
      <c r="P17" s="20">
        <f>IF(OR($A17="",E$6=""),"",IF(COUNTIFS(Angebote!$A$6:$A$255,E$6,Angebote!$B$6:$B$255,$A17,Angebote!$Q$6:$Q$255,"&gt;=0")=0,"",SUMIFS(Angebote!$Q$6:$Q$255,Angebote!$A$6:$A$255,E$6,Angebote!$B$6:$B$255,$A17)))</f>
        <v/>
      </c>
      <c r="Q17" s="20">
        <f>IF(OR($A17="",F$6=""),"",IF(COUNTIFS(Angebote!$A$6:$A$255,F$6,Angebote!$B$6:$B$255,$A17,Angebote!$Q$6:$Q$255,"&gt;=0")=0,"",SUMIFS(Angebote!$Q$6:$Q$255,Angebote!$A$6:$A$255,F$6,Angebote!$B$6:$B$255,$A17)))</f>
        <v/>
      </c>
      <c r="R17" s="20">
        <f>IF(OR($A17="",G$6=""),"",IF(COUNTIFS(Angebote!$A$6:$A$255,G$6,Angebote!$B$6:$B$255,$A17,Angebote!$Q$6:$Q$255,"&gt;=0")=0,"",SUMIFS(Angebote!$Q$6:$Q$255,Angebote!$A$6:$A$255,G$6,Angebote!$B$6:$B$255,$A17)))</f>
        <v/>
      </c>
      <c r="S17" s="20">
        <f>IF(OR($A17="",H$6=""),"",IF(COUNTIFS(Angebote!$A$6:$A$255,H$6,Angebote!$B$6:$B$255,$A17,Angebote!$Q$6:$Q$255,"&gt;=0")=0,"",SUMIFS(Angebote!$Q$6:$Q$255,Angebote!$A$6:$A$255,H$6,Angebote!$B$6:$B$255,$A17)))</f>
        <v/>
      </c>
      <c r="T17" s="20">
        <f>IF(OR($A17="",I$6=""),"",IF(COUNTIFS(Angebote!$A$6:$A$255,I$6,Angebote!$B$6:$B$255,$A17,Angebote!$Q$6:$Q$255,"&gt;=0")=0,"",SUMIFS(Angebote!$Q$6:$Q$255,Angebote!$A$6:$A$255,I$6,Angebote!$B$6:$B$255,$A17)))</f>
        <v/>
      </c>
    </row>
    <row r="18">
      <c r="A18" s="14">
        <f>IF(Positionen!A17="","",Positionen!A17)</f>
        <v/>
      </c>
      <c r="B18" s="14">
        <f>IF(Positionen!B17="","",Positionen!B17)</f>
        <v/>
      </c>
      <c r="C18" s="15">
        <f>IF(Positionen!D17="","",Positionen!D17)</f>
        <v/>
      </c>
      <c r="D18" s="14">
        <f>IF(Positionen!E17="","",Positionen!E17)</f>
        <v/>
      </c>
      <c r="E18" s="20">
        <f>IF(OR($A18="",E$6="",COUNTIF(Angebote!$A$6:$A$255,E$6)=0),"",IF(P18&lt;&gt;"",P18,IF(OR($B$4="Mit höchstem Preis der übrigen Bieter bewerten",AND($B$4="Ausschließen",Positionen!F17="Nein")),IF(COUNT($P18:$T18)=0,"",MAX($P18:$T18)),IF($B$4="Mit 0 bewerten und markieren",0,""))))</f>
        <v/>
      </c>
      <c r="F18" s="20">
        <f>IF(OR($A18="",F$6="",COUNTIF(Angebote!$A$6:$A$255,F$6)=0),"",IF(Q18&lt;&gt;"",Q18,IF(OR($B$4="Mit höchstem Preis der übrigen Bieter bewerten",AND($B$4="Ausschließen",Positionen!F17="Nein")),IF(COUNT($P18:$T18)=0,"",MAX($P18:$T18)),IF($B$4="Mit 0 bewerten und markieren",0,""))))</f>
        <v/>
      </c>
      <c r="G18" s="20">
        <f>IF(OR($A18="",G$6="",COUNTIF(Angebote!$A$6:$A$255,G$6)=0),"",IF(R18&lt;&gt;"",R18,IF(OR($B$4="Mit höchstem Preis der übrigen Bieter bewerten",AND($B$4="Ausschließen",Positionen!F17="Nein")),IF(COUNT($P18:$T18)=0,"",MAX($P18:$T18)),IF($B$4="Mit 0 bewerten und markieren",0,""))))</f>
        <v/>
      </c>
      <c r="H18" s="20">
        <f>IF(OR($A18="",H$6="",COUNTIF(Angebote!$A$6:$A$255,H$6)=0),"",IF(S18&lt;&gt;"",S18,IF(OR($B$4="Mit höchstem Preis der übrigen Bieter bewerten",AND($B$4="Ausschließen",Positionen!F17="Nein")),IF(COUNT($P18:$T18)=0,"",MAX($P18:$T18)),IF($B$4="Mit 0 bewerten und markieren",0,""))))</f>
        <v/>
      </c>
      <c r="I18" s="20">
        <f>IF(OR($A18="",I$6="",COUNTIF(Angebote!$A$6:$A$255,I$6)=0),"",IF(T18&lt;&gt;"",T18,IF(OR($B$4="Mit höchstem Preis der übrigen Bieter bewerten",AND($B$4="Ausschließen",Positionen!F17="Nein")),IF(COUNT($P18:$T18)=0,"",MAX($P18:$T18)),IF($B$4="Mit 0 bewerten und markieren",0,""))))</f>
        <v/>
      </c>
      <c r="J18" s="25">
        <f>IF(OR(E18="",MIN($E18:$I18)=0),"",E18/MIN($E18:$I18)-1)</f>
        <v/>
      </c>
      <c r="K18" s="25">
        <f>IF(OR(F18="",MIN($E18:$I18)=0),"",F18/MIN($E18:$I18)-1)</f>
        <v/>
      </c>
      <c r="L18" s="25">
        <f>IF(OR(G18="",MIN($E18:$I18)=0),"",G18/MIN($E18:$I18)-1)</f>
        <v/>
      </c>
      <c r="M18" s="25">
        <f>IF(OR(H18="",MIN($E18:$I18)=0),"",H18/MIN($E18:$I18)-1)</f>
        <v/>
      </c>
      <c r="N18" s="25">
        <f>IF(OR(I18="",MIN($E18:$I18)=0),"",I18/MIN($E18:$I18)-1)</f>
        <v/>
      </c>
      <c r="P18" s="20">
        <f>IF(OR($A18="",E$6=""),"",IF(COUNTIFS(Angebote!$A$6:$A$255,E$6,Angebote!$B$6:$B$255,$A18,Angebote!$Q$6:$Q$255,"&gt;=0")=0,"",SUMIFS(Angebote!$Q$6:$Q$255,Angebote!$A$6:$A$255,E$6,Angebote!$B$6:$B$255,$A18)))</f>
        <v/>
      </c>
      <c r="Q18" s="20">
        <f>IF(OR($A18="",F$6=""),"",IF(COUNTIFS(Angebote!$A$6:$A$255,F$6,Angebote!$B$6:$B$255,$A18,Angebote!$Q$6:$Q$255,"&gt;=0")=0,"",SUMIFS(Angebote!$Q$6:$Q$255,Angebote!$A$6:$A$255,F$6,Angebote!$B$6:$B$255,$A18)))</f>
        <v/>
      </c>
      <c r="R18" s="20">
        <f>IF(OR($A18="",G$6=""),"",IF(COUNTIFS(Angebote!$A$6:$A$255,G$6,Angebote!$B$6:$B$255,$A18,Angebote!$Q$6:$Q$255,"&gt;=0")=0,"",SUMIFS(Angebote!$Q$6:$Q$255,Angebote!$A$6:$A$255,G$6,Angebote!$B$6:$B$255,$A18)))</f>
        <v/>
      </c>
      <c r="S18" s="20">
        <f>IF(OR($A18="",H$6=""),"",IF(COUNTIFS(Angebote!$A$6:$A$255,H$6,Angebote!$B$6:$B$255,$A18,Angebote!$Q$6:$Q$255,"&gt;=0")=0,"",SUMIFS(Angebote!$Q$6:$Q$255,Angebote!$A$6:$A$255,H$6,Angebote!$B$6:$B$255,$A18)))</f>
        <v/>
      </c>
      <c r="T18" s="20">
        <f>IF(OR($A18="",I$6=""),"",IF(COUNTIFS(Angebote!$A$6:$A$255,I$6,Angebote!$B$6:$B$255,$A18,Angebote!$Q$6:$Q$255,"&gt;=0")=0,"",SUMIFS(Angebote!$Q$6:$Q$255,Angebote!$A$6:$A$255,I$6,Angebote!$B$6:$B$255,$A18)))</f>
        <v/>
      </c>
    </row>
    <row r="19">
      <c r="A19" s="14">
        <f>IF(Positionen!A18="","",Positionen!A18)</f>
        <v/>
      </c>
      <c r="B19" s="14">
        <f>IF(Positionen!B18="","",Positionen!B18)</f>
        <v/>
      </c>
      <c r="C19" s="15">
        <f>IF(Positionen!D18="","",Positionen!D18)</f>
        <v/>
      </c>
      <c r="D19" s="14">
        <f>IF(Positionen!E18="","",Positionen!E18)</f>
        <v/>
      </c>
      <c r="E19" s="20">
        <f>IF(OR($A19="",E$6="",COUNTIF(Angebote!$A$6:$A$255,E$6)=0),"",IF(P19&lt;&gt;"",P19,IF(OR($B$4="Mit höchstem Preis der übrigen Bieter bewerten",AND($B$4="Ausschließen",Positionen!F18="Nein")),IF(COUNT($P19:$T19)=0,"",MAX($P19:$T19)),IF($B$4="Mit 0 bewerten und markieren",0,""))))</f>
        <v/>
      </c>
      <c r="F19" s="20">
        <f>IF(OR($A19="",F$6="",COUNTIF(Angebote!$A$6:$A$255,F$6)=0),"",IF(Q19&lt;&gt;"",Q19,IF(OR($B$4="Mit höchstem Preis der übrigen Bieter bewerten",AND($B$4="Ausschließen",Positionen!F18="Nein")),IF(COUNT($P19:$T19)=0,"",MAX($P19:$T19)),IF($B$4="Mit 0 bewerten und markieren",0,""))))</f>
        <v/>
      </c>
      <c r="G19" s="20">
        <f>IF(OR($A19="",G$6="",COUNTIF(Angebote!$A$6:$A$255,G$6)=0),"",IF(R19&lt;&gt;"",R19,IF(OR($B$4="Mit höchstem Preis der übrigen Bieter bewerten",AND($B$4="Ausschließen",Positionen!F18="Nein")),IF(COUNT($P19:$T19)=0,"",MAX($P19:$T19)),IF($B$4="Mit 0 bewerten und markieren",0,""))))</f>
        <v/>
      </c>
      <c r="H19" s="20">
        <f>IF(OR($A19="",H$6="",COUNTIF(Angebote!$A$6:$A$255,H$6)=0),"",IF(S19&lt;&gt;"",S19,IF(OR($B$4="Mit höchstem Preis der übrigen Bieter bewerten",AND($B$4="Ausschließen",Positionen!F18="Nein")),IF(COUNT($P19:$T19)=0,"",MAX($P19:$T19)),IF($B$4="Mit 0 bewerten und markieren",0,""))))</f>
        <v/>
      </c>
      <c r="I19" s="20">
        <f>IF(OR($A19="",I$6="",COUNTIF(Angebote!$A$6:$A$255,I$6)=0),"",IF(T19&lt;&gt;"",T19,IF(OR($B$4="Mit höchstem Preis der übrigen Bieter bewerten",AND($B$4="Ausschließen",Positionen!F18="Nein")),IF(COUNT($P19:$T19)=0,"",MAX($P19:$T19)),IF($B$4="Mit 0 bewerten und markieren",0,""))))</f>
        <v/>
      </c>
      <c r="J19" s="25">
        <f>IF(OR(E19="",MIN($E19:$I19)=0),"",E19/MIN($E19:$I19)-1)</f>
        <v/>
      </c>
      <c r="K19" s="25">
        <f>IF(OR(F19="",MIN($E19:$I19)=0),"",F19/MIN($E19:$I19)-1)</f>
        <v/>
      </c>
      <c r="L19" s="25">
        <f>IF(OR(G19="",MIN($E19:$I19)=0),"",G19/MIN($E19:$I19)-1)</f>
        <v/>
      </c>
      <c r="M19" s="25">
        <f>IF(OR(H19="",MIN($E19:$I19)=0),"",H19/MIN($E19:$I19)-1)</f>
        <v/>
      </c>
      <c r="N19" s="25">
        <f>IF(OR(I19="",MIN($E19:$I19)=0),"",I19/MIN($E19:$I19)-1)</f>
        <v/>
      </c>
      <c r="P19" s="20">
        <f>IF(OR($A19="",E$6=""),"",IF(COUNTIFS(Angebote!$A$6:$A$255,E$6,Angebote!$B$6:$B$255,$A19,Angebote!$Q$6:$Q$255,"&gt;=0")=0,"",SUMIFS(Angebote!$Q$6:$Q$255,Angebote!$A$6:$A$255,E$6,Angebote!$B$6:$B$255,$A19)))</f>
        <v/>
      </c>
      <c r="Q19" s="20">
        <f>IF(OR($A19="",F$6=""),"",IF(COUNTIFS(Angebote!$A$6:$A$255,F$6,Angebote!$B$6:$B$255,$A19,Angebote!$Q$6:$Q$255,"&gt;=0")=0,"",SUMIFS(Angebote!$Q$6:$Q$255,Angebote!$A$6:$A$255,F$6,Angebote!$B$6:$B$255,$A19)))</f>
        <v/>
      </c>
      <c r="R19" s="20">
        <f>IF(OR($A19="",G$6=""),"",IF(COUNTIFS(Angebote!$A$6:$A$255,G$6,Angebote!$B$6:$B$255,$A19,Angebote!$Q$6:$Q$255,"&gt;=0")=0,"",SUMIFS(Angebote!$Q$6:$Q$255,Angebote!$A$6:$A$255,G$6,Angebote!$B$6:$B$255,$A19)))</f>
        <v/>
      </c>
      <c r="S19" s="20">
        <f>IF(OR($A19="",H$6=""),"",IF(COUNTIFS(Angebote!$A$6:$A$255,H$6,Angebote!$B$6:$B$255,$A19,Angebote!$Q$6:$Q$255,"&gt;=0")=0,"",SUMIFS(Angebote!$Q$6:$Q$255,Angebote!$A$6:$A$255,H$6,Angebote!$B$6:$B$255,$A19)))</f>
        <v/>
      </c>
      <c r="T19" s="20">
        <f>IF(OR($A19="",I$6=""),"",IF(COUNTIFS(Angebote!$A$6:$A$255,I$6,Angebote!$B$6:$B$255,$A19,Angebote!$Q$6:$Q$255,"&gt;=0")=0,"",SUMIFS(Angebote!$Q$6:$Q$255,Angebote!$A$6:$A$255,I$6,Angebote!$B$6:$B$255,$A19)))</f>
        <v/>
      </c>
    </row>
    <row r="20">
      <c r="A20" s="14">
        <f>IF(Positionen!A19="","",Positionen!A19)</f>
        <v/>
      </c>
      <c r="B20" s="14">
        <f>IF(Positionen!B19="","",Positionen!B19)</f>
        <v/>
      </c>
      <c r="C20" s="15">
        <f>IF(Positionen!D19="","",Positionen!D19)</f>
        <v/>
      </c>
      <c r="D20" s="14">
        <f>IF(Positionen!E19="","",Positionen!E19)</f>
        <v/>
      </c>
      <c r="E20" s="20">
        <f>IF(OR($A20="",E$6="",COUNTIF(Angebote!$A$6:$A$255,E$6)=0),"",IF(P20&lt;&gt;"",P20,IF(OR($B$4="Mit höchstem Preis der übrigen Bieter bewerten",AND($B$4="Ausschließen",Positionen!F19="Nein")),IF(COUNT($P20:$T20)=0,"",MAX($P20:$T20)),IF($B$4="Mit 0 bewerten und markieren",0,""))))</f>
        <v/>
      </c>
      <c r="F20" s="20">
        <f>IF(OR($A20="",F$6="",COUNTIF(Angebote!$A$6:$A$255,F$6)=0),"",IF(Q20&lt;&gt;"",Q20,IF(OR($B$4="Mit höchstem Preis der übrigen Bieter bewerten",AND($B$4="Ausschließen",Positionen!F19="Nein")),IF(COUNT($P20:$T20)=0,"",MAX($P20:$T20)),IF($B$4="Mit 0 bewerten und markieren",0,""))))</f>
        <v/>
      </c>
      <c r="G20" s="20">
        <f>IF(OR($A20="",G$6="",COUNTIF(Angebote!$A$6:$A$255,G$6)=0),"",IF(R20&lt;&gt;"",R20,IF(OR($B$4="Mit höchstem Preis der übrigen Bieter bewerten",AND($B$4="Ausschließen",Positionen!F19="Nein")),IF(COUNT($P20:$T20)=0,"",MAX($P20:$T20)),IF($B$4="Mit 0 bewerten und markieren",0,""))))</f>
        <v/>
      </c>
      <c r="H20" s="20">
        <f>IF(OR($A20="",H$6="",COUNTIF(Angebote!$A$6:$A$255,H$6)=0),"",IF(S20&lt;&gt;"",S20,IF(OR($B$4="Mit höchstem Preis der übrigen Bieter bewerten",AND($B$4="Ausschließen",Positionen!F19="Nein")),IF(COUNT($P20:$T20)=0,"",MAX($P20:$T20)),IF($B$4="Mit 0 bewerten und markieren",0,""))))</f>
        <v/>
      </c>
      <c r="I20" s="20">
        <f>IF(OR($A20="",I$6="",COUNTIF(Angebote!$A$6:$A$255,I$6)=0),"",IF(T20&lt;&gt;"",T20,IF(OR($B$4="Mit höchstem Preis der übrigen Bieter bewerten",AND($B$4="Ausschließen",Positionen!F19="Nein")),IF(COUNT($P20:$T20)=0,"",MAX($P20:$T20)),IF($B$4="Mit 0 bewerten und markieren",0,""))))</f>
        <v/>
      </c>
      <c r="J20" s="25">
        <f>IF(OR(E20="",MIN($E20:$I20)=0),"",E20/MIN($E20:$I20)-1)</f>
        <v/>
      </c>
      <c r="K20" s="25">
        <f>IF(OR(F20="",MIN($E20:$I20)=0),"",F20/MIN($E20:$I20)-1)</f>
        <v/>
      </c>
      <c r="L20" s="25">
        <f>IF(OR(G20="",MIN($E20:$I20)=0),"",G20/MIN($E20:$I20)-1)</f>
        <v/>
      </c>
      <c r="M20" s="25">
        <f>IF(OR(H20="",MIN($E20:$I20)=0),"",H20/MIN($E20:$I20)-1)</f>
        <v/>
      </c>
      <c r="N20" s="25">
        <f>IF(OR(I20="",MIN($E20:$I20)=0),"",I20/MIN($E20:$I20)-1)</f>
        <v/>
      </c>
      <c r="P20" s="20">
        <f>IF(OR($A20="",E$6=""),"",IF(COUNTIFS(Angebote!$A$6:$A$255,E$6,Angebote!$B$6:$B$255,$A20,Angebote!$Q$6:$Q$255,"&gt;=0")=0,"",SUMIFS(Angebote!$Q$6:$Q$255,Angebote!$A$6:$A$255,E$6,Angebote!$B$6:$B$255,$A20)))</f>
        <v/>
      </c>
      <c r="Q20" s="20">
        <f>IF(OR($A20="",F$6=""),"",IF(COUNTIFS(Angebote!$A$6:$A$255,F$6,Angebote!$B$6:$B$255,$A20,Angebote!$Q$6:$Q$255,"&gt;=0")=0,"",SUMIFS(Angebote!$Q$6:$Q$255,Angebote!$A$6:$A$255,F$6,Angebote!$B$6:$B$255,$A20)))</f>
        <v/>
      </c>
      <c r="R20" s="20">
        <f>IF(OR($A20="",G$6=""),"",IF(COUNTIFS(Angebote!$A$6:$A$255,G$6,Angebote!$B$6:$B$255,$A20,Angebote!$Q$6:$Q$255,"&gt;=0")=0,"",SUMIFS(Angebote!$Q$6:$Q$255,Angebote!$A$6:$A$255,G$6,Angebote!$B$6:$B$255,$A20)))</f>
        <v/>
      </c>
      <c r="S20" s="20">
        <f>IF(OR($A20="",H$6=""),"",IF(COUNTIFS(Angebote!$A$6:$A$255,H$6,Angebote!$B$6:$B$255,$A20,Angebote!$Q$6:$Q$255,"&gt;=0")=0,"",SUMIFS(Angebote!$Q$6:$Q$255,Angebote!$A$6:$A$255,H$6,Angebote!$B$6:$B$255,$A20)))</f>
        <v/>
      </c>
      <c r="T20" s="20">
        <f>IF(OR($A20="",I$6=""),"",IF(COUNTIFS(Angebote!$A$6:$A$255,I$6,Angebote!$B$6:$B$255,$A20,Angebote!$Q$6:$Q$255,"&gt;=0")=0,"",SUMIFS(Angebote!$Q$6:$Q$255,Angebote!$A$6:$A$255,I$6,Angebote!$B$6:$B$255,$A20)))</f>
        <v/>
      </c>
    </row>
    <row r="21">
      <c r="A21" s="14">
        <f>IF(Positionen!A20="","",Positionen!A20)</f>
        <v/>
      </c>
      <c r="B21" s="14">
        <f>IF(Positionen!B20="","",Positionen!B20)</f>
        <v/>
      </c>
      <c r="C21" s="15">
        <f>IF(Positionen!D20="","",Positionen!D20)</f>
        <v/>
      </c>
      <c r="D21" s="14">
        <f>IF(Positionen!E20="","",Positionen!E20)</f>
        <v/>
      </c>
      <c r="E21" s="20">
        <f>IF(OR($A21="",E$6="",COUNTIF(Angebote!$A$6:$A$255,E$6)=0),"",IF(P21&lt;&gt;"",P21,IF(OR($B$4="Mit höchstem Preis der übrigen Bieter bewerten",AND($B$4="Ausschließen",Positionen!F20="Nein")),IF(COUNT($P21:$T21)=0,"",MAX($P21:$T21)),IF($B$4="Mit 0 bewerten und markieren",0,""))))</f>
        <v/>
      </c>
      <c r="F21" s="20">
        <f>IF(OR($A21="",F$6="",COUNTIF(Angebote!$A$6:$A$255,F$6)=0),"",IF(Q21&lt;&gt;"",Q21,IF(OR($B$4="Mit höchstem Preis der übrigen Bieter bewerten",AND($B$4="Ausschließen",Positionen!F20="Nein")),IF(COUNT($P21:$T21)=0,"",MAX($P21:$T21)),IF($B$4="Mit 0 bewerten und markieren",0,""))))</f>
        <v/>
      </c>
      <c r="G21" s="20">
        <f>IF(OR($A21="",G$6="",COUNTIF(Angebote!$A$6:$A$255,G$6)=0),"",IF(R21&lt;&gt;"",R21,IF(OR($B$4="Mit höchstem Preis der übrigen Bieter bewerten",AND($B$4="Ausschließen",Positionen!F20="Nein")),IF(COUNT($P21:$T21)=0,"",MAX($P21:$T21)),IF($B$4="Mit 0 bewerten und markieren",0,""))))</f>
        <v/>
      </c>
      <c r="H21" s="20">
        <f>IF(OR($A21="",H$6="",COUNTIF(Angebote!$A$6:$A$255,H$6)=0),"",IF(S21&lt;&gt;"",S21,IF(OR($B$4="Mit höchstem Preis der übrigen Bieter bewerten",AND($B$4="Ausschließen",Positionen!F20="Nein")),IF(COUNT($P21:$T21)=0,"",MAX($P21:$T21)),IF($B$4="Mit 0 bewerten und markieren",0,""))))</f>
        <v/>
      </c>
      <c r="I21" s="20">
        <f>IF(OR($A21="",I$6="",COUNTIF(Angebote!$A$6:$A$255,I$6)=0),"",IF(T21&lt;&gt;"",T21,IF(OR($B$4="Mit höchstem Preis der übrigen Bieter bewerten",AND($B$4="Ausschließen",Positionen!F20="Nein")),IF(COUNT($P21:$T21)=0,"",MAX($P21:$T21)),IF($B$4="Mit 0 bewerten und markieren",0,""))))</f>
        <v/>
      </c>
      <c r="J21" s="25">
        <f>IF(OR(E21="",MIN($E21:$I21)=0),"",E21/MIN($E21:$I21)-1)</f>
        <v/>
      </c>
      <c r="K21" s="25">
        <f>IF(OR(F21="",MIN($E21:$I21)=0),"",F21/MIN($E21:$I21)-1)</f>
        <v/>
      </c>
      <c r="L21" s="25">
        <f>IF(OR(G21="",MIN($E21:$I21)=0),"",G21/MIN($E21:$I21)-1)</f>
        <v/>
      </c>
      <c r="M21" s="25">
        <f>IF(OR(H21="",MIN($E21:$I21)=0),"",H21/MIN($E21:$I21)-1)</f>
        <v/>
      </c>
      <c r="N21" s="25">
        <f>IF(OR(I21="",MIN($E21:$I21)=0),"",I21/MIN($E21:$I21)-1)</f>
        <v/>
      </c>
      <c r="P21" s="20">
        <f>IF(OR($A21="",E$6=""),"",IF(COUNTIFS(Angebote!$A$6:$A$255,E$6,Angebote!$B$6:$B$255,$A21,Angebote!$Q$6:$Q$255,"&gt;=0")=0,"",SUMIFS(Angebote!$Q$6:$Q$255,Angebote!$A$6:$A$255,E$6,Angebote!$B$6:$B$255,$A21)))</f>
        <v/>
      </c>
      <c r="Q21" s="20">
        <f>IF(OR($A21="",F$6=""),"",IF(COUNTIFS(Angebote!$A$6:$A$255,F$6,Angebote!$B$6:$B$255,$A21,Angebote!$Q$6:$Q$255,"&gt;=0")=0,"",SUMIFS(Angebote!$Q$6:$Q$255,Angebote!$A$6:$A$255,F$6,Angebote!$B$6:$B$255,$A21)))</f>
        <v/>
      </c>
      <c r="R21" s="20">
        <f>IF(OR($A21="",G$6=""),"",IF(COUNTIFS(Angebote!$A$6:$A$255,G$6,Angebote!$B$6:$B$255,$A21,Angebote!$Q$6:$Q$255,"&gt;=0")=0,"",SUMIFS(Angebote!$Q$6:$Q$255,Angebote!$A$6:$A$255,G$6,Angebote!$B$6:$B$255,$A21)))</f>
        <v/>
      </c>
      <c r="S21" s="20">
        <f>IF(OR($A21="",H$6=""),"",IF(COUNTIFS(Angebote!$A$6:$A$255,H$6,Angebote!$B$6:$B$255,$A21,Angebote!$Q$6:$Q$255,"&gt;=0")=0,"",SUMIFS(Angebote!$Q$6:$Q$255,Angebote!$A$6:$A$255,H$6,Angebote!$B$6:$B$255,$A21)))</f>
        <v/>
      </c>
      <c r="T21" s="20">
        <f>IF(OR($A21="",I$6=""),"",IF(COUNTIFS(Angebote!$A$6:$A$255,I$6,Angebote!$B$6:$B$255,$A21,Angebote!$Q$6:$Q$255,"&gt;=0")=0,"",SUMIFS(Angebote!$Q$6:$Q$255,Angebote!$A$6:$A$255,I$6,Angebote!$B$6:$B$255,$A21)))</f>
        <v/>
      </c>
    </row>
    <row r="22">
      <c r="A22" s="14">
        <f>IF(Positionen!A21="","",Positionen!A21)</f>
        <v/>
      </c>
      <c r="B22" s="14">
        <f>IF(Positionen!B21="","",Positionen!B21)</f>
        <v/>
      </c>
      <c r="C22" s="15">
        <f>IF(Positionen!D21="","",Positionen!D21)</f>
        <v/>
      </c>
      <c r="D22" s="14">
        <f>IF(Positionen!E21="","",Positionen!E21)</f>
        <v/>
      </c>
      <c r="E22" s="20">
        <f>IF(OR($A22="",E$6="",COUNTIF(Angebote!$A$6:$A$255,E$6)=0),"",IF(P22&lt;&gt;"",P22,IF(OR($B$4="Mit höchstem Preis der übrigen Bieter bewerten",AND($B$4="Ausschließen",Positionen!F21="Nein")),IF(COUNT($P22:$T22)=0,"",MAX($P22:$T22)),IF($B$4="Mit 0 bewerten und markieren",0,""))))</f>
        <v/>
      </c>
      <c r="F22" s="20">
        <f>IF(OR($A22="",F$6="",COUNTIF(Angebote!$A$6:$A$255,F$6)=0),"",IF(Q22&lt;&gt;"",Q22,IF(OR($B$4="Mit höchstem Preis der übrigen Bieter bewerten",AND($B$4="Ausschließen",Positionen!F21="Nein")),IF(COUNT($P22:$T22)=0,"",MAX($P22:$T22)),IF($B$4="Mit 0 bewerten und markieren",0,""))))</f>
        <v/>
      </c>
      <c r="G22" s="20">
        <f>IF(OR($A22="",G$6="",COUNTIF(Angebote!$A$6:$A$255,G$6)=0),"",IF(R22&lt;&gt;"",R22,IF(OR($B$4="Mit höchstem Preis der übrigen Bieter bewerten",AND($B$4="Ausschließen",Positionen!F21="Nein")),IF(COUNT($P22:$T22)=0,"",MAX($P22:$T22)),IF($B$4="Mit 0 bewerten und markieren",0,""))))</f>
        <v/>
      </c>
      <c r="H22" s="20">
        <f>IF(OR($A22="",H$6="",COUNTIF(Angebote!$A$6:$A$255,H$6)=0),"",IF(S22&lt;&gt;"",S22,IF(OR($B$4="Mit höchstem Preis der übrigen Bieter bewerten",AND($B$4="Ausschließen",Positionen!F21="Nein")),IF(COUNT($P22:$T22)=0,"",MAX($P22:$T22)),IF($B$4="Mit 0 bewerten und markieren",0,""))))</f>
        <v/>
      </c>
      <c r="I22" s="20">
        <f>IF(OR($A22="",I$6="",COUNTIF(Angebote!$A$6:$A$255,I$6)=0),"",IF(T22&lt;&gt;"",T22,IF(OR($B$4="Mit höchstem Preis der übrigen Bieter bewerten",AND($B$4="Ausschließen",Positionen!F21="Nein")),IF(COUNT($P22:$T22)=0,"",MAX($P22:$T22)),IF($B$4="Mit 0 bewerten und markieren",0,""))))</f>
        <v/>
      </c>
      <c r="J22" s="25">
        <f>IF(OR(E22="",MIN($E22:$I22)=0),"",E22/MIN($E22:$I22)-1)</f>
        <v/>
      </c>
      <c r="K22" s="25">
        <f>IF(OR(F22="",MIN($E22:$I22)=0),"",F22/MIN($E22:$I22)-1)</f>
        <v/>
      </c>
      <c r="L22" s="25">
        <f>IF(OR(G22="",MIN($E22:$I22)=0),"",G22/MIN($E22:$I22)-1)</f>
        <v/>
      </c>
      <c r="M22" s="25">
        <f>IF(OR(H22="",MIN($E22:$I22)=0),"",H22/MIN($E22:$I22)-1)</f>
        <v/>
      </c>
      <c r="N22" s="25">
        <f>IF(OR(I22="",MIN($E22:$I22)=0),"",I22/MIN($E22:$I22)-1)</f>
        <v/>
      </c>
      <c r="P22" s="20">
        <f>IF(OR($A22="",E$6=""),"",IF(COUNTIFS(Angebote!$A$6:$A$255,E$6,Angebote!$B$6:$B$255,$A22,Angebote!$Q$6:$Q$255,"&gt;=0")=0,"",SUMIFS(Angebote!$Q$6:$Q$255,Angebote!$A$6:$A$255,E$6,Angebote!$B$6:$B$255,$A22)))</f>
        <v/>
      </c>
      <c r="Q22" s="20">
        <f>IF(OR($A22="",F$6=""),"",IF(COUNTIFS(Angebote!$A$6:$A$255,F$6,Angebote!$B$6:$B$255,$A22,Angebote!$Q$6:$Q$255,"&gt;=0")=0,"",SUMIFS(Angebote!$Q$6:$Q$255,Angebote!$A$6:$A$255,F$6,Angebote!$B$6:$B$255,$A22)))</f>
        <v/>
      </c>
      <c r="R22" s="20">
        <f>IF(OR($A22="",G$6=""),"",IF(COUNTIFS(Angebote!$A$6:$A$255,G$6,Angebote!$B$6:$B$255,$A22,Angebote!$Q$6:$Q$255,"&gt;=0")=0,"",SUMIFS(Angebote!$Q$6:$Q$255,Angebote!$A$6:$A$255,G$6,Angebote!$B$6:$B$255,$A22)))</f>
        <v/>
      </c>
      <c r="S22" s="20">
        <f>IF(OR($A22="",H$6=""),"",IF(COUNTIFS(Angebote!$A$6:$A$255,H$6,Angebote!$B$6:$B$255,$A22,Angebote!$Q$6:$Q$255,"&gt;=0")=0,"",SUMIFS(Angebote!$Q$6:$Q$255,Angebote!$A$6:$A$255,H$6,Angebote!$B$6:$B$255,$A22)))</f>
        <v/>
      </c>
      <c r="T22" s="20">
        <f>IF(OR($A22="",I$6=""),"",IF(COUNTIFS(Angebote!$A$6:$A$255,I$6,Angebote!$B$6:$B$255,$A22,Angebote!$Q$6:$Q$255,"&gt;=0")=0,"",SUMIFS(Angebote!$Q$6:$Q$255,Angebote!$A$6:$A$255,I$6,Angebote!$B$6:$B$255,$A22)))</f>
        <v/>
      </c>
    </row>
    <row r="23">
      <c r="A23" s="14">
        <f>IF(Positionen!A22="","",Positionen!A22)</f>
        <v/>
      </c>
      <c r="B23" s="14">
        <f>IF(Positionen!B22="","",Positionen!B22)</f>
        <v/>
      </c>
      <c r="C23" s="15">
        <f>IF(Positionen!D22="","",Positionen!D22)</f>
        <v/>
      </c>
      <c r="D23" s="14">
        <f>IF(Positionen!E22="","",Positionen!E22)</f>
        <v/>
      </c>
      <c r="E23" s="20">
        <f>IF(OR($A23="",E$6="",COUNTIF(Angebote!$A$6:$A$255,E$6)=0),"",IF(P23&lt;&gt;"",P23,IF(OR($B$4="Mit höchstem Preis der übrigen Bieter bewerten",AND($B$4="Ausschließen",Positionen!F22="Nein")),IF(COUNT($P23:$T23)=0,"",MAX($P23:$T23)),IF($B$4="Mit 0 bewerten und markieren",0,""))))</f>
        <v/>
      </c>
      <c r="F23" s="20">
        <f>IF(OR($A23="",F$6="",COUNTIF(Angebote!$A$6:$A$255,F$6)=0),"",IF(Q23&lt;&gt;"",Q23,IF(OR($B$4="Mit höchstem Preis der übrigen Bieter bewerten",AND($B$4="Ausschließen",Positionen!F22="Nein")),IF(COUNT($P23:$T23)=0,"",MAX($P23:$T23)),IF($B$4="Mit 0 bewerten und markieren",0,""))))</f>
        <v/>
      </c>
      <c r="G23" s="20">
        <f>IF(OR($A23="",G$6="",COUNTIF(Angebote!$A$6:$A$255,G$6)=0),"",IF(R23&lt;&gt;"",R23,IF(OR($B$4="Mit höchstem Preis der übrigen Bieter bewerten",AND($B$4="Ausschließen",Positionen!F22="Nein")),IF(COUNT($P23:$T23)=0,"",MAX($P23:$T23)),IF($B$4="Mit 0 bewerten und markieren",0,""))))</f>
        <v/>
      </c>
      <c r="H23" s="20">
        <f>IF(OR($A23="",H$6="",COUNTIF(Angebote!$A$6:$A$255,H$6)=0),"",IF(S23&lt;&gt;"",S23,IF(OR($B$4="Mit höchstem Preis der übrigen Bieter bewerten",AND($B$4="Ausschließen",Positionen!F22="Nein")),IF(COUNT($P23:$T23)=0,"",MAX($P23:$T23)),IF($B$4="Mit 0 bewerten und markieren",0,""))))</f>
        <v/>
      </c>
      <c r="I23" s="20">
        <f>IF(OR($A23="",I$6="",COUNTIF(Angebote!$A$6:$A$255,I$6)=0),"",IF(T23&lt;&gt;"",T23,IF(OR($B$4="Mit höchstem Preis der übrigen Bieter bewerten",AND($B$4="Ausschließen",Positionen!F22="Nein")),IF(COUNT($P23:$T23)=0,"",MAX($P23:$T23)),IF($B$4="Mit 0 bewerten und markieren",0,""))))</f>
        <v/>
      </c>
      <c r="J23" s="25">
        <f>IF(OR(E23="",MIN($E23:$I23)=0),"",E23/MIN($E23:$I23)-1)</f>
        <v/>
      </c>
      <c r="K23" s="25">
        <f>IF(OR(F23="",MIN($E23:$I23)=0),"",F23/MIN($E23:$I23)-1)</f>
        <v/>
      </c>
      <c r="L23" s="25">
        <f>IF(OR(G23="",MIN($E23:$I23)=0),"",G23/MIN($E23:$I23)-1)</f>
        <v/>
      </c>
      <c r="M23" s="25">
        <f>IF(OR(H23="",MIN($E23:$I23)=0),"",H23/MIN($E23:$I23)-1)</f>
        <v/>
      </c>
      <c r="N23" s="25">
        <f>IF(OR(I23="",MIN($E23:$I23)=0),"",I23/MIN($E23:$I23)-1)</f>
        <v/>
      </c>
      <c r="P23" s="20">
        <f>IF(OR($A23="",E$6=""),"",IF(COUNTIFS(Angebote!$A$6:$A$255,E$6,Angebote!$B$6:$B$255,$A23,Angebote!$Q$6:$Q$255,"&gt;=0")=0,"",SUMIFS(Angebote!$Q$6:$Q$255,Angebote!$A$6:$A$255,E$6,Angebote!$B$6:$B$255,$A23)))</f>
        <v/>
      </c>
      <c r="Q23" s="20">
        <f>IF(OR($A23="",F$6=""),"",IF(COUNTIFS(Angebote!$A$6:$A$255,F$6,Angebote!$B$6:$B$255,$A23,Angebote!$Q$6:$Q$255,"&gt;=0")=0,"",SUMIFS(Angebote!$Q$6:$Q$255,Angebote!$A$6:$A$255,F$6,Angebote!$B$6:$B$255,$A23)))</f>
        <v/>
      </c>
      <c r="R23" s="20">
        <f>IF(OR($A23="",G$6=""),"",IF(COUNTIFS(Angebote!$A$6:$A$255,G$6,Angebote!$B$6:$B$255,$A23,Angebote!$Q$6:$Q$255,"&gt;=0")=0,"",SUMIFS(Angebote!$Q$6:$Q$255,Angebote!$A$6:$A$255,G$6,Angebote!$B$6:$B$255,$A23)))</f>
        <v/>
      </c>
      <c r="S23" s="20">
        <f>IF(OR($A23="",H$6=""),"",IF(COUNTIFS(Angebote!$A$6:$A$255,H$6,Angebote!$B$6:$B$255,$A23,Angebote!$Q$6:$Q$255,"&gt;=0")=0,"",SUMIFS(Angebote!$Q$6:$Q$255,Angebote!$A$6:$A$255,H$6,Angebote!$B$6:$B$255,$A23)))</f>
        <v/>
      </c>
      <c r="T23" s="20">
        <f>IF(OR($A23="",I$6=""),"",IF(COUNTIFS(Angebote!$A$6:$A$255,I$6,Angebote!$B$6:$B$255,$A23,Angebote!$Q$6:$Q$255,"&gt;=0")=0,"",SUMIFS(Angebote!$Q$6:$Q$255,Angebote!$A$6:$A$255,I$6,Angebote!$B$6:$B$255,$A23)))</f>
        <v/>
      </c>
    </row>
    <row r="24">
      <c r="A24" s="14">
        <f>IF(Positionen!A23="","",Positionen!A23)</f>
        <v/>
      </c>
      <c r="B24" s="14">
        <f>IF(Positionen!B23="","",Positionen!B23)</f>
        <v/>
      </c>
      <c r="C24" s="15">
        <f>IF(Positionen!D23="","",Positionen!D23)</f>
        <v/>
      </c>
      <c r="D24" s="14">
        <f>IF(Positionen!E23="","",Positionen!E23)</f>
        <v/>
      </c>
      <c r="E24" s="20">
        <f>IF(OR($A24="",E$6="",COUNTIF(Angebote!$A$6:$A$255,E$6)=0),"",IF(P24&lt;&gt;"",P24,IF(OR($B$4="Mit höchstem Preis der übrigen Bieter bewerten",AND($B$4="Ausschließen",Positionen!F23="Nein")),IF(COUNT($P24:$T24)=0,"",MAX($P24:$T24)),IF($B$4="Mit 0 bewerten und markieren",0,""))))</f>
        <v/>
      </c>
      <c r="F24" s="20">
        <f>IF(OR($A24="",F$6="",COUNTIF(Angebote!$A$6:$A$255,F$6)=0),"",IF(Q24&lt;&gt;"",Q24,IF(OR($B$4="Mit höchstem Preis der übrigen Bieter bewerten",AND($B$4="Ausschließen",Positionen!F23="Nein")),IF(COUNT($P24:$T24)=0,"",MAX($P24:$T24)),IF($B$4="Mit 0 bewerten und markieren",0,""))))</f>
        <v/>
      </c>
      <c r="G24" s="20">
        <f>IF(OR($A24="",G$6="",COUNTIF(Angebote!$A$6:$A$255,G$6)=0),"",IF(R24&lt;&gt;"",R24,IF(OR($B$4="Mit höchstem Preis der übrigen Bieter bewerten",AND($B$4="Ausschließen",Positionen!F23="Nein")),IF(COUNT($P24:$T24)=0,"",MAX($P24:$T24)),IF($B$4="Mit 0 bewerten und markieren",0,""))))</f>
        <v/>
      </c>
      <c r="H24" s="20">
        <f>IF(OR($A24="",H$6="",COUNTIF(Angebote!$A$6:$A$255,H$6)=0),"",IF(S24&lt;&gt;"",S24,IF(OR($B$4="Mit höchstem Preis der übrigen Bieter bewerten",AND($B$4="Ausschließen",Positionen!F23="Nein")),IF(COUNT($P24:$T24)=0,"",MAX($P24:$T24)),IF($B$4="Mit 0 bewerten und markieren",0,""))))</f>
        <v/>
      </c>
      <c r="I24" s="20">
        <f>IF(OR($A24="",I$6="",COUNTIF(Angebote!$A$6:$A$255,I$6)=0),"",IF(T24&lt;&gt;"",T24,IF(OR($B$4="Mit höchstem Preis der übrigen Bieter bewerten",AND($B$4="Ausschließen",Positionen!F23="Nein")),IF(COUNT($P24:$T24)=0,"",MAX($P24:$T24)),IF($B$4="Mit 0 bewerten und markieren",0,""))))</f>
        <v/>
      </c>
      <c r="J24" s="25">
        <f>IF(OR(E24="",MIN($E24:$I24)=0),"",E24/MIN($E24:$I24)-1)</f>
        <v/>
      </c>
      <c r="K24" s="25">
        <f>IF(OR(F24="",MIN($E24:$I24)=0),"",F24/MIN($E24:$I24)-1)</f>
        <v/>
      </c>
      <c r="L24" s="25">
        <f>IF(OR(G24="",MIN($E24:$I24)=0),"",G24/MIN($E24:$I24)-1)</f>
        <v/>
      </c>
      <c r="M24" s="25">
        <f>IF(OR(H24="",MIN($E24:$I24)=0),"",H24/MIN($E24:$I24)-1)</f>
        <v/>
      </c>
      <c r="N24" s="25">
        <f>IF(OR(I24="",MIN($E24:$I24)=0),"",I24/MIN($E24:$I24)-1)</f>
        <v/>
      </c>
      <c r="P24" s="20">
        <f>IF(OR($A24="",E$6=""),"",IF(COUNTIFS(Angebote!$A$6:$A$255,E$6,Angebote!$B$6:$B$255,$A24,Angebote!$Q$6:$Q$255,"&gt;=0")=0,"",SUMIFS(Angebote!$Q$6:$Q$255,Angebote!$A$6:$A$255,E$6,Angebote!$B$6:$B$255,$A24)))</f>
        <v/>
      </c>
      <c r="Q24" s="20">
        <f>IF(OR($A24="",F$6=""),"",IF(COUNTIFS(Angebote!$A$6:$A$255,F$6,Angebote!$B$6:$B$255,$A24,Angebote!$Q$6:$Q$255,"&gt;=0")=0,"",SUMIFS(Angebote!$Q$6:$Q$255,Angebote!$A$6:$A$255,F$6,Angebote!$B$6:$B$255,$A24)))</f>
        <v/>
      </c>
      <c r="R24" s="20">
        <f>IF(OR($A24="",G$6=""),"",IF(COUNTIFS(Angebote!$A$6:$A$255,G$6,Angebote!$B$6:$B$255,$A24,Angebote!$Q$6:$Q$255,"&gt;=0")=0,"",SUMIFS(Angebote!$Q$6:$Q$255,Angebote!$A$6:$A$255,G$6,Angebote!$B$6:$B$255,$A24)))</f>
        <v/>
      </c>
      <c r="S24" s="20">
        <f>IF(OR($A24="",H$6=""),"",IF(COUNTIFS(Angebote!$A$6:$A$255,H$6,Angebote!$B$6:$B$255,$A24,Angebote!$Q$6:$Q$255,"&gt;=0")=0,"",SUMIFS(Angebote!$Q$6:$Q$255,Angebote!$A$6:$A$255,H$6,Angebote!$B$6:$B$255,$A24)))</f>
        <v/>
      </c>
      <c r="T24" s="20">
        <f>IF(OR($A24="",I$6=""),"",IF(COUNTIFS(Angebote!$A$6:$A$255,I$6,Angebote!$B$6:$B$255,$A24,Angebote!$Q$6:$Q$255,"&gt;=0")=0,"",SUMIFS(Angebote!$Q$6:$Q$255,Angebote!$A$6:$A$255,I$6,Angebote!$B$6:$B$255,$A24)))</f>
        <v/>
      </c>
    </row>
    <row r="25">
      <c r="A25" s="14">
        <f>IF(Positionen!A24="","",Positionen!A24)</f>
        <v/>
      </c>
      <c r="B25" s="14">
        <f>IF(Positionen!B24="","",Positionen!B24)</f>
        <v/>
      </c>
      <c r="C25" s="15">
        <f>IF(Positionen!D24="","",Positionen!D24)</f>
        <v/>
      </c>
      <c r="D25" s="14">
        <f>IF(Positionen!E24="","",Positionen!E24)</f>
        <v/>
      </c>
      <c r="E25" s="20">
        <f>IF(OR($A25="",E$6="",COUNTIF(Angebote!$A$6:$A$255,E$6)=0),"",IF(P25&lt;&gt;"",P25,IF(OR($B$4="Mit höchstem Preis der übrigen Bieter bewerten",AND($B$4="Ausschließen",Positionen!F24="Nein")),IF(COUNT($P25:$T25)=0,"",MAX($P25:$T25)),IF($B$4="Mit 0 bewerten und markieren",0,""))))</f>
        <v/>
      </c>
      <c r="F25" s="20">
        <f>IF(OR($A25="",F$6="",COUNTIF(Angebote!$A$6:$A$255,F$6)=0),"",IF(Q25&lt;&gt;"",Q25,IF(OR($B$4="Mit höchstem Preis der übrigen Bieter bewerten",AND($B$4="Ausschließen",Positionen!F24="Nein")),IF(COUNT($P25:$T25)=0,"",MAX($P25:$T25)),IF($B$4="Mit 0 bewerten und markieren",0,""))))</f>
        <v/>
      </c>
      <c r="G25" s="20">
        <f>IF(OR($A25="",G$6="",COUNTIF(Angebote!$A$6:$A$255,G$6)=0),"",IF(R25&lt;&gt;"",R25,IF(OR($B$4="Mit höchstem Preis der übrigen Bieter bewerten",AND($B$4="Ausschließen",Positionen!F24="Nein")),IF(COUNT($P25:$T25)=0,"",MAX($P25:$T25)),IF($B$4="Mit 0 bewerten und markieren",0,""))))</f>
        <v/>
      </c>
      <c r="H25" s="20">
        <f>IF(OR($A25="",H$6="",COUNTIF(Angebote!$A$6:$A$255,H$6)=0),"",IF(S25&lt;&gt;"",S25,IF(OR($B$4="Mit höchstem Preis der übrigen Bieter bewerten",AND($B$4="Ausschließen",Positionen!F24="Nein")),IF(COUNT($P25:$T25)=0,"",MAX($P25:$T25)),IF($B$4="Mit 0 bewerten und markieren",0,""))))</f>
        <v/>
      </c>
      <c r="I25" s="20">
        <f>IF(OR($A25="",I$6="",COUNTIF(Angebote!$A$6:$A$255,I$6)=0),"",IF(T25&lt;&gt;"",T25,IF(OR($B$4="Mit höchstem Preis der übrigen Bieter bewerten",AND($B$4="Ausschließen",Positionen!F24="Nein")),IF(COUNT($P25:$T25)=0,"",MAX($P25:$T25)),IF($B$4="Mit 0 bewerten und markieren",0,""))))</f>
        <v/>
      </c>
      <c r="J25" s="25">
        <f>IF(OR(E25="",MIN($E25:$I25)=0),"",E25/MIN($E25:$I25)-1)</f>
        <v/>
      </c>
      <c r="K25" s="25">
        <f>IF(OR(F25="",MIN($E25:$I25)=0),"",F25/MIN($E25:$I25)-1)</f>
        <v/>
      </c>
      <c r="L25" s="25">
        <f>IF(OR(G25="",MIN($E25:$I25)=0),"",G25/MIN($E25:$I25)-1)</f>
        <v/>
      </c>
      <c r="M25" s="25">
        <f>IF(OR(H25="",MIN($E25:$I25)=0),"",H25/MIN($E25:$I25)-1)</f>
        <v/>
      </c>
      <c r="N25" s="25">
        <f>IF(OR(I25="",MIN($E25:$I25)=0),"",I25/MIN($E25:$I25)-1)</f>
        <v/>
      </c>
      <c r="P25" s="20">
        <f>IF(OR($A25="",E$6=""),"",IF(COUNTIFS(Angebote!$A$6:$A$255,E$6,Angebote!$B$6:$B$255,$A25,Angebote!$Q$6:$Q$255,"&gt;=0")=0,"",SUMIFS(Angebote!$Q$6:$Q$255,Angebote!$A$6:$A$255,E$6,Angebote!$B$6:$B$255,$A25)))</f>
        <v/>
      </c>
      <c r="Q25" s="20">
        <f>IF(OR($A25="",F$6=""),"",IF(COUNTIFS(Angebote!$A$6:$A$255,F$6,Angebote!$B$6:$B$255,$A25,Angebote!$Q$6:$Q$255,"&gt;=0")=0,"",SUMIFS(Angebote!$Q$6:$Q$255,Angebote!$A$6:$A$255,F$6,Angebote!$B$6:$B$255,$A25)))</f>
        <v/>
      </c>
      <c r="R25" s="20">
        <f>IF(OR($A25="",G$6=""),"",IF(COUNTIFS(Angebote!$A$6:$A$255,G$6,Angebote!$B$6:$B$255,$A25,Angebote!$Q$6:$Q$255,"&gt;=0")=0,"",SUMIFS(Angebote!$Q$6:$Q$255,Angebote!$A$6:$A$255,G$6,Angebote!$B$6:$B$255,$A25)))</f>
        <v/>
      </c>
      <c r="S25" s="20">
        <f>IF(OR($A25="",H$6=""),"",IF(COUNTIFS(Angebote!$A$6:$A$255,H$6,Angebote!$B$6:$B$255,$A25,Angebote!$Q$6:$Q$255,"&gt;=0")=0,"",SUMIFS(Angebote!$Q$6:$Q$255,Angebote!$A$6:$A$255,H$6,Angebote!$B$6:$B$255,$A25)))</f>
        <v/>
      </c>
      <c r="T25" s="20">
        <f>IF(OR($A25="",I$6=""),"",IF(COUNTIFS(Angebote!$A$6:$A$255,I$6,Angebote!$B$6:$B$255,$A25,Angebote!$Q$6:$Q$255,"&gt;=0")=0,"",SUMIFS(Angebote!$Q$6:$Q$255,Angebote!$A$6:$A$255,I$6,Angebote!$B$6:$B$255,$A25)))</f>
        <v/>
      </c>
    </row>
    <row r="26">
      <c r="A26" s="14">
        <f>IF(Positionen!A25="","",Positionen!A25)</f>
        <v/>
      </c>
      <c r="B26" s="14">
        <f>IF(Positionen!B25="","",Positionen!B25)</f>
        <v/>
      </c>
      <c r="C26" s="15">
        <f>IF(Positionen!D25="","",Positionen!D25)</f>
        <v/>
      </c>
      <c r="D26" s="14">
        <f>IF(Positionen!E25="","",Positionen!E25)</f>
        <v/>
      </c>
      <c r="E26" s="20">
        <f>IF(OR($A26="",E$6="",COUNTIF(Angebote!$A$6:$A$255,E$6)=0),"",IF(P26&lt;&gt;"",P26,IF(OR($B$4="Mit höchstem Preis der übrigen Bieter bewerten",AND($B$4="Ausschließen",Positionen!F25="Nein")),IF(COUNT($P26:$T26)=0,"",MAX($P26:$T26)),IF($B$4="Mit 0 bewerten und markieren",0,""))))</f>
        <v/>
      </c>
      <c r="F26" s="20">
        <f>IF(OR($A26="",F$6="",COUNTIF(Angebote!$A$6:$A$255,F$6)=0),"",IF(Q26&lt;&gt;"",Q26,IF(OR($B$4="Mit höchstem Preis der übrigen Bieter bewerten",AND($B$4="Ausschließen",Positionen!F25="Nein")),IF(COUNT($P26:$T26)=0,"",MAX($P26:$T26)),IF($B$4="Mit 0 bewerten und markieren",0,""))))</f>
        <v/>
      </c>
      <c r="G26" s="20">
        <f>IF(OR($A26="",G$6="",COUNTIF(Angebote!$A$6:$A$255,G$6)=0),"",IF(R26&lt;&gt;"",R26,IF(OR($B$4="Mit höchstem Preis der übrigen Bieter bewerten",AND($B$4="Ausschließen",Positionen!F25="Nein")),IF(COUNT($P26:$T26)=0,"",MAX($P26:$T26)),IF($B$4="Mit 0 bewerten und markieren",0,""))))</f>
        <v/>
      </c>
      <c r="H26" s="20">
        <f>IF(OR($A26="",H$6="",COUNTIF(Angebote!$A$6:$A$255,H$6)=0),"",IF(S26&lt;&gt;"",S26,IF(OR($B$4="Mit höchstem Preis der übrigen Bieter bewerten",AND($B$4="Ausschließen",Positionen!F25="Nein")),IF(COUNT($P26:$T26)=0,"",MAX($P26:$T26)),IF($B$4="Mit 0 bewerten und markieren",0,""))))</f>
        <v/>
      </c>
      <c r="I26" s="20">
        <f>IF(OR($A26="",I$6="",COUNTIF(Angebote!$A$6:$A$255,I$6)=0),"",IF(T26&lt;&gt;"",T26,IF(OR($B$4="Mit höchstem Preis der übrigen Bieter bewerten",AND($B$4="Ausschließen",Positionen!F25="Nein")),IF(COUNT($P26:$T26)=0,"",MAX($P26:$T26)),IF($B$4="Mit 0 bewerten und markieren",0,""))))</f>
        <v/>
      </c>
      <c r="J26" s="25">
        <f>IF(OR(E26="",MIN($E26:$I26)=0),"",E26/MIN($E26:$I26)-1)</f>
        <v/>
      </c>
      <c r="K26" s="25">
        <f>IF(OR(F26="",MIN($E26:$I26)=0),"",F26/MIN($E26:$I26)-1)</f>
        <v/>
      </c>
      <c r="L26" s="25">
        <f>IF(OR(G26="",MIN($E26:$I26)=0),"",G26/MIN($E26:$I26)-1)</f>
        <v/>
      </c>
      <c r="M26" s="25">
        <f>IF(OR(H26="",MIN($E26:$I26)=0),"",H26/MIN($E26:$I26)-1)</f>
        <v/>
      </c>
      <c r="N26" s="25">
        <f>IF(OR(I26="",MIN($E26:$I26)=0),"",I26/MIN($E26:$I26)-1)</f>
        <v/>
      </c>
      <c r="P26" s="20">
        <f>IF(OR($A26="",E$6=""),"",IF(COUNTIFS(Angebote!$A$6:$A$255,E$6,Angebote!$B$6:$B$255,$A26,Angebote!$Q$6:$Q$255,"&gt;=0")=0,"",SUMIFS(Angebote!$Q$6:$Q$255,Angebote!$A$6:$A$255,E$6,Angebote!$B$6:$B$255,$A26)))</f>
        <v/>
      </c>
      <c r="Q26" s="20">
        <f>IF(OR($A26="",F$6=""),"",IF(COUNTIFS(Angebote!$A$6:$A$255,F$6,Angebote!$B$6:$B$255,$A26,Angebote!$Q$6:$Q$255,"&gt;=0")=0,"",SUMIFS(Angebote!$Q$6:$Q$255,Angebote!$A$6:$A$255,F$6,Angebote!$B$6:$B$255,$A26)))</f>
        <v/>
      </c>
      <c r="R26" s="20">
        <f>IF(OR($A26="",G$6=""),"",IF(COUNTIFS(Angebote!$A$6:$A$255,G$6,Angebote!$B$6:$B$255,$A26,Angebote!$Q$6:$Q$255,"&gt;=0")=0,"",SUMIFS(Angebote!$Q$6:$Q$255,Angebote!$A$6:$A$255,G$6,Angebote!$B$6:$B$255,$A26)))</f>
        <v/>
      </c>
      <c r="S26" s="20">
        <f>IF(OR($A26="",H$6=""),"",IF(COUNTIFS(Angebote!$A$6:$A$255,H$6,Angebote!$B$6:$B$255,$A26,Angebote!$Q$6:$Q$255,"&gt;=0")=0,"",SUMIFS(Angebote!$Q$6:$Q$255,Angebote!$A$6:$A$255,H$6,Angebote!$B$6:$B$255,$A26)))</f>
        <v/>
      </c>
      <c r="T26" s="20">
        <f>IF(OR($A26="",I$6=""),"",IF(COUNTIFS(Angebote!$A$6:$A$255,I$6,Angebote!$B$6:$B$255,$A26,Angebote!$Q$6:$Q$255,"&gt;=0")=0,"",SUMIFS(Angebote!$Q$6:$Q$255,Angebote!$A$6:$A$255,I$6,Angebote!$B$6:$B$255,$A26)))</f>
        <v/>
      </c>
    </row>
    <row r="27">
      <c r="A27" s="14">
        <f>IF(Positionen!A26="","",Positionen!A26)</f>
        <v/>
      </c>
      <c r="B27" s="14">
        <f>IF(Positionen!B26="","",Positionen!B26)</f>
        <v/>
      </c>
      <c r="C27" s="15">
        <f>IF(Positionen!D26="","",Positionen!D26)</f>
        <v/>
      </c>
      <c r="D27" s="14">
        <f>IF(Positionen!E26="","",Positionen!E26)</f>
        <v/>
      </c>
      <c r="E27" s="20">
        <f>IF(OR($A27="",E$6="",COUNTIF(Angebote!$A$6:$A$255,E$6)=0),"",IF(P27&lt;&gt;"",P27,IF(OR($B$4="Mit höchstem Preis der übrigen Bieter bewerten",AND($B$4="Ausschließen",Positionen!F26="Nein")),IF(COUNT($P27:$T27)=0,"",MAX($P27:$T27)),IF($B$4="Mit 0 bewerten und markieren",0,""))))</f>
        <v/>
      </c>
      <c r="F27" s="20">
        <f>IF(OR($A27="",F$6="",COUNTIF(Angebote!$A$6:$A$255,F$6)=0),"",IF(Q27&lt;&gt;"",Q27,IF(OR($B$4="Mit höchstem Preis der übrigen Bieter bewerten",AND($B$4="Ausschließen",Positionen!F26="Nein")),IF(COUNT($P27:$T27)=0,"",MAX($P27:$T27)),IF($B$4="Mit 0 bewerten und markieren",0,""))))</f>
        <v/>
      </c>
      <c r="G27" s="20">
        <f>IF(OR($A27="",G$6="",COUNTIF(Angebote!$A$6:$A$255,G$6)=0),"",IF(R27&lt;&gt;"",R27,IF(OR($B$4="Mit höchstem Preis der übrigen Bieter bewerten",AND($B$4="Ausschließen",Positionen!F26="Nein")),IF(COUNT($P27:$T27)=0,"",MAX($P27:$T27)),IF($B$4="Mit 0 bewerten und markieren",0,""))))</f>
        <v/>
      </c>
      <c r="H27" s="20">
        <f>IF(OR($A27="",H$6="",COUNTIF(Angebote!$A$6:$A$255,H$6)=0),"",IF(S27&lt;&gt;"",S27,IF(OR($B$4="Mit höchstem Preis der übrigen Bieter bewerten",AND($B$4="Ausschließen",Positionen!F26="Nein")),IF(COUNT($P27:$T27)=0,"",MAX($P27:$T27)),IF($B$4="Mit 0 bewerten und markieren",0,""))))</f>
        <v/>
      </c>
      <c r="I27" s="20">
        <f>IF(OR($A27="",I$6="",COUNTIF(Angebote!$A$6:$A$255,I$6)=0),"",IF(T27&lt;&gt;"",T27,IF(OR($B$4="Mit höchstem Preis der übrigen Bieter bewerten",AND($B$4="Ausschließen",Positionen!F26="Nein")),IF(COUNT($P27:$T27)=0,"",MAX($P27:$T27)),IF($B$4="Mit 0 bewerten und markieren",0,""))))</f>
        <v/>
      </c>
      <c r="J27" s="25">
        <f>IF(OR(E27="",MIN($E27:$I27)=0),"",E27/MIN($E27:$I27)-1)</f>
        <v/>
      </c>
      <c r="K27" s="25">
        <f>IF(OR(F27="",MIN($E27:$I27)=0),"",F27/MIN($E27:$I27)-1)</f>
        <v/>
      </c>
      <c r="L27" s="25">
        <f>IF(OR(G27="",MIN($E27:$I27)=0),"",G27/MIN($E27:$I27)-1)</f>
        <v/>
      </c>
      <c r="M27" s="25">
        <f>IF(OR(H27="",MIN($E27:$I27)=0),"",H27/MIN($E27:$I27)-1)</f>
        <v/>
      </c>
      <c r="N27" s="25">
        <f>IF(OR(I27="",MIN($E27:$I27)=0),"",I27/MIN($E27:$I27)-1)</f>
        <v/>
      </c>
      <c r="P27" s="20">
        <f>IF(OR($A27="",E$6=""),"",IF(COUNTIFS(Angebote!$A$6:$A$255,E$6,Angebote!$B$6:$B$255,$A27,Angebote!$Q$6:$Q$255,"&gt;=0")=0,"",SUMIFS(Angebote!$Q$6:$Q$255,Angebote!$A$6:$A$255,E$6,Angebote!$B$6:$B$255,$A27)))</f>
        <v/>
      </c>
      <c r="Q27" s="20">
        <f>IF(OR($A27="",F$6=""),"",IF(COUNTIFS(Angebote!$A$6:$A$255,F$6,Angebote!$B$6:$B$255,$A27,Angebote!$Q$6:$Q$255,"&gt;=0")=0,"",SUMIFS(Angebote!$Q$6:$Q$255,Angebote!$A$6:$A$255,F$6,Angebote!$B$6:$B$255,$A27)))</f>
        <v/>
      </c>
      <c r="R27" s="20">
        <f>IF(OR($A27="",G$6=""),"",IF(COUNTIFS(Angebote!$A$6:$A$255,G$6,Angebote!$B$6:$B$255,$A27,Angebote!$Q$6:$Q$255,"&gt;=0")=0,"",SUMIFS(Angebote!$Q$6:$Q$255,Angebote!$A$6:$A$255,G$6,Angebote!$B$6:$B$255,$A27)))</f>
        <v/>
      </c>
      <c r="S27" s="20">
        <f>IF(OR($A27="",H$6=""),"",IF(COUNTIFS(Angebote!$A$6:$A$255,H$6,Angebote!$B$6:$B$255,$A27,Angebote!$Q$6:$Q$255,"&gt;=0")=0,"",SUMIFS(Angebote!$Q$6:$Q$255,Angebote!$A$6:$A$255,H$6,Angebote!$B$6:$B$255,$A27)))</f>
        <v/>
      </c>
      <c r="T27" s="20">
        <f>IF(OR($A27="",I$6=""),"",IF(COUNTIFS(Angebote!$A$6:$A$255,I$6,Angebote!$B$6:$B$255,$A27,Angebote!$Q$6:$Q$255,"&gt;=0")=0,"",SUMIFS(Angebote!$Q$6:$Q$255,Angebote!$A$6:$A$255,I$6,Angebote!$B$6:$B$255,$A27)))</f>
        <v/>
      </c>
    </row>
    <row r="28">
      <c r="A28" s="14">
        <f>IF(Positionen!A27="","",Positionen!A27)</f>
        <v/>
      </c>
      <c r="B28" s="14">
        <f>IF(Positionen!B27="","",Positionen!B27)</f>
        <v/>
      </c>
      <c r="C28" s="15">
        <f>IF(Positionen!D27="","",Positionen!D27)</f>
        <v/>
      </c>
      <c r="D28" s="14">
        <f>IF(Positionen!E27="","",Positionen!E27)</f>
        <v/>
      </c>
      <c r="E28" s="20">
        <f>IF(OR($A28="",E$6="",COUNTIF(Angebote!$A$6:$A$255,E$6)=0),"",IF(P28&lt;&gt;"",P28,IF(OR($B$4="Mit höchstem Preis der übrigen Bieter bewerten",AND($B$4="Ausschließen",Positionen!F27="Nein")),IF(COUNT($P28:$T28)=0,"",MAX($P28:$T28)),IF($B$4="Mit 0 bewerten und markieren",0,""))))</f>
        <v/>
      </c>
      <c r="F28" s="20">
        <f>IF(OR($A28="",F$6="",COUNTIF(Angebote!$A$6:$A$255,F$6)=0),"",IF(Q28&lt;&gt;"",Q28,IF(OR($B$4="Mit höchstem Preis der übrigen Bieter bewerten",AND($B$4="Ausschließen",Positionen!F27="Nein")),IF(COUNT($P28:$T28)=0,"",MAX($P28:$T28)),IF($B$4="Mit 0 bewerten und markieren",0,""))))</f>
        <v/>
      </c>
      <c r="G28" s="20">
        <f>IF(OR($A28="",G$6="",COUNTIF(Angebote!$A$6:$A$255,G$6)=0),"",IF(R28&lt;&gt;"",R28,IF(OR($B$4="Mit höchstem Preis der übrigen Bieter bewerten",AND($B$4="Ausschließen",Positionen!F27="Nein")),IF(COUNT($P28:$T28)=0,"",MAX($P28:$T28)),IF($B$4="Mit 0 bewerten und markieren",0,""))))</f>
        <v/>
      </c>
      <c r="H28" s="20">
        <f>IF(OR($A28="",H$6="",COUNTIF(Angebote!$A$6:$A$255,H$6)=0),"",IF(S28&lt;&gt;"",S28,IF(OR($B$4="Mit höchstem Preis der übrigen Bieter bewerten",AND($B$4="Ausschließen",Positionen!F27="Nein")),IF(COUNT($P28:$T28)=0,"",MAX($P28:$T28)),IF($B$4="Mit 0 bewerten und markieren",0,""))))</f>
        <v/>
      </c>
      <c r="I28" s="20">
        <f>IF(OR($A28="",I$6="",COUNTIF(Angebote!$A$6:$A$255,I$6)=0),"",IF(T28&lt;&gt;"",T28,IF(OR($B$4="Mit höchstem Preis der übrigen Bieter bewerten",AND($B$4="Ausschließen",Positionen!F27="Nein")),IF(COUNT($P28:$T28)=0,"",MAX($P28:$T28)),IF($B$4="Mit 0 bewerten und markieren",0,""))))</f>
        <v/>
      </c>
      <c r="J28" s="25">
        <f>IF(OR(E28="",MIN($E28:$I28)=0),"",E28/MIN($E28:$I28)-1)</f>
        <v/>
      </c>
      <c r="K28" s="25">
        <f>IF(OR(F28="",MIN($E28:$I28)=0),"",F28/MIN($E28:$I28)-1)</f>
        <v/>
      </c>
      <c r="L28" s="25">
        <f>IF(OR(G28="",MIN($E28:$I28)=0),"",G28/MIN($E28:$I28)-1)</f>
        <v/>
      </c>
      <c r="M28" s="25">
        <f>IF(OR(H28="",MIN($E28:$I28)=0),"",H28/MIN($E28:$I28)-1)</f>
        <v/>
      </c>
      <c r="N28" s="25">
        <f>IF(OR(I28="",MIN($E28:$I28)=0),"",I28/MIN($E28:$I28)-1)</f>
        <v/>
      </c>
      <c r="P28" s="20">
        <f>IF(OR($A28="",E$6=""),"",IF(COUNTIFS(Angebote!$A$6:$A$255,E$6,Angebote!$B$6:$B$255,$A28,Angebote!$Q$6:$Q$255,"&gt;=0")=0,"",SUMIFS(Angebote!$Q$6:$Q$255,Angebote!$A$6:$A$255,E$6,Angebote!$B$6:$B$255,$A28)))</f>
        <v/>
      </c>
      <c r="Q28" s="20">
        <f>IF(OR($A28="",F$6=""),"",IF(COUNTIFS(Angebote!$A$6:$A$255,F$6,Angebote!$B$6:$B$255,$A28,Angebote!$Q$6:$Q$255,"&gt;=0")=0,"",SUMIFS(Angebote!$Q$6:$Q$255,Angebote!$A$6:$A$255,F$6,Angebote!$B$6:$B$255,$A28)))</f>
        <v/>
      </c>
      <c r="R28" s="20">
        <f>IF(OR($A28="",G$6=""),"",IF(COUNTIFS(Angebote!$A$6:$A$255,G$6,Angebote!$B$6:$B$255,$A28,Angebote!$Q$6:$Q$255,"&gt;=0")=0,"",SUMIFS(Angebote!$Q$6:$Q$255,Angebote!$A$6:$A$255,G$6,Angebote!$B$6:$B$255,$A28)))</f>
        <v/>
      </c>
      <c r="S28" s="20">
        <f>IF(OR($A28="",H$6=""),"",IF(COUNTIFS(Angebote!$A$6:$A$255,H$6,Angebote!$B$6:$B$255,$A28,Angebote!$Q$6:$Q$255,"&gt;=0")=0,"",SUMIFS(Angebote!$Q$6:$Q$255,Angebote!$A$6:$A$255,H$6,Angebote!$B$6:$B$255,$A28)))</f>
        <v/>
      </c>
      <c r="T28" s="20">
        <f>IF(OR($A28="",I$6=""),"",IF(COUNTIFS(Angebote!$A$6:$A$255,I$6,Angebote!$B$6:$B$255,$A28,Angebote!$Q$6:$Q$255,"&gt;=0")=0,"",SUMIFS(Angebote!$Q$6:$Q$255,Angebote!$A$6:$A$255,I$6,Angebote!$B$6:$B$255,$A28)))</f>
        <v/>
      </c>
    </row>
    <row r="29">
      <c r="A29" s="14">
        <f>IF(Positionen!A28="","",Positionen!A28)</f>
        <v/>
      </c>
      <c r="B29" s="14">
        <f>IF(Positionen!B28="","",Positionen!B28)</f>
        <v/>
      </c>
      <c r="C29" s="15">
        <f>IF(Positionen!D28="","",Positionen!D28)</f>
        <v/>
      </c>
      <c r="D29" s="14">
        <f>IF(Positionen!E28="","",Positionen!E28)</f>
        <v/>
      </c>
      <c r="E29" s="20">
        <f>IF(OR($A29="",E$6="",COUNTIF(Angebote!$A$6:$A$255,E$6)=0),"",IF(P29&lt;&gt;"",P29,IF(OR($B$4="Mit höchstem Preis der übrigen Bieter bewerten",AND($B$4="Ausschließen",Positionen!F28="Nein")),IF(COUNT($P29:$T29)=0,"",MAX($P29:$T29)),IF($B$4="Mit 0 bewerten und markieren",0,""))))</f>
        <v/>
      </c>
      <c r="F29" s="20">
        <f>IF(OR($A29="",F$6="",COUNTIF(Angebote!$A$6:$A$255,F$6)=0),"",IF(Q29&lt;&gt;"",Q29,IF(OR($B$4="Mit höchstem Preis der übrigen Bieter bewerten",AND($B$4="Ausschließen",Positionen!F28="Nein")),IF(COUNT($P29:$T29)=0,"",MAX($P29:$T29)),IF($B$4="Mit 0 bewerten und markieren",0,""))))</f>
        <v/>
      </c>
      <c r="G29" s="20">
        <f>IF(OR($A29="",G$6="",COUNTIF(Angebote!$A$6:$A$255,G$6)=0),"",IF(R29&lt;&gt;"",R29,IF(OR($B$4="Mit höchstem Preis der übrigen Bieter bewerten",AND($B$4="Ausschließen",Positionen!F28="Nein")),IF(COUNT($P29:$T29)=0,"",MAX($P29:$T29)),IF($B$4="Mit 0 bewerten und markieren",0,""))))</f>
        <v/>
      </c>
      <c r="H29" s="20">
        <f>IF(OR($A29="",H$6="",COUNTIF(Angebote!$A$6:$A$255,H$6)=0),"",IF(S29&lt;&gt;"",S29,IF(OR($B$4="Mit höchstem Preis der übrigen Bieter bewerten",AND($B$4="Ausschließen",Positionen!F28="Nein")),IF(COUNT($P29:$T29)=0,"",MAX($P29:$T29)),IF($B$4="Mit 0 bewerten und markieren",0,""))))</f>
        <v/>
      </c>
      <c r="I29" s="20">
        <f>IF(OR($A29="",I$6="",COUNTIF(Angebote!$A$6:$A$255,I$6)=0),"",IF(T29&lt;&gt;"",T29,IF(OR($B$4="Mit höchstem Preis der übrigen Bieter bewerten",AND($B$4="Ausschließen",Positionen!F28="Nein")),IF(COUNT($P29:$T29)=0,"",MAX($P29:$T29)),IF($B$4="Mit 0 bewerten und markieren",0,""))))</f>
        <v/>
      </c>
      <c r="J29" s="25">
        <f>IF(OR(E29="",MIN($E29:$I29)=0),"",E29/MIN($E29:$I29)-1)</f>
        <v/>
      </c>
      <c r="K29" s="25">
        <f>IF(OR(F29="",MIN($E29:$I29)=0),"",F29/MIN($E29:$I29)-1)</f>
        <v/>
      </c>
      <c r="L29" s="25">
        <f>IF(OR(G29="",MIN($E29:$I29)=0),"",G29/MIN($E29:$I29)-1)</f>
        <v/>
      </c>
      <c r="M29" s="25">
        <f>IF(OR(H29="",MIN($E29:$I29)=0),"",H29/MIN($E29:$I29)-1)</f>
        <v/>
      </c>
      <c r="N29" s="25">
        <f>IF(OR(I29="",MIN($E29:$I29)=0),"",I29/MIN($E29:$I29)-1)</f>
        <v/>
      </c>
      <c r="P29" s="20">
        <f>IF(OR($A29="",E$6=""),"",IF(COUNTIFS(Angebote!$A$6:$A$255,E$6,Angebote!$B$6:$B$255,$A29,Angebote!$Q$6:$Q$255,"&gt;=0")=0,"",SUMIFS(Angebote!$Q$6:$Q$255,Angebote!$A$6:$A$255,E$6,Angebote!$B$6:$B$255,$A29)))</f>
        <v/>
      </c>
      <c r="Q29" s="20">
        <f>IF(OR($A29="",F$6=""),"",IF(COUNTIFS(Angebote!$A$6:$A$255,F$6,Angebote!$B$6:$B$255,$A29,Angebote!$Q$6:$Q$255,"&gt;=0")=0,"",SUMIFS(Angebote!$Q$6:$Q$255,Angebote!$A$6:$A$255,F$6,Angebote!$B$6:$B$255,$A29)))</f>
        <v/>
      </c>
      <c r="R29" s="20">
        <f>IF(OR($A29="",G$6=""),"",IF(COUNTIFS(Angebote!$A$6:$A$255,G$6,Angebote!$B$6:$B$255,$A29,Angebote!$Q$6:$Q$255,"&gt;=0")=0,"",SUMIFS(Angebote!$Q$6:$Q$255,Angebote!$A$6:$A$255,G$6,Angebote!$B$6:$B$255,$A29)))</f>
        <v/>
      </c>
      <c r="S29" s="20">
        <f>IF(OR($A29="",H$6=""),"",IF(COUNTIFS(Angebote!$A$6:$A$255,H$6,Angebote!$B$6:$B$255,$A29,Angebote!$Q$6:$Q$255,"&gt;=0")=0,"",SUMIFS(Angebote!$Q$6:$Q$255,Angebote!$A$6:$A$255,H$6,Angebote!$B$6:$B$255,$A29)))</f>
        <v/>
      </c>
      <c r="T29" s="20">
        <f>IF(OR($A29="",I$6=""),"",IF(COUNTIFS(Angebote!$A$6:$A$255,I$6,Angebote!$B$6:$B$255,$A29,Angebote!$Q$6:$Q$255,"&gt;=0")=0,"",SUMIFS(Angebote!$Q$6:$Q$255,Angebote!$A$6:$A$255,I$6,Angebote!$B$6:$B$255,$A29)))</f>
        <v/>
      </c>
    </row>
    <row r="30">
      <c r="A30" s="14">
        <f>IF(Positionen!A29="","",Positionen!A29)</f>
        <v/>
      </c>
      <c r="B30" s="14">
        <f>IF(Positionen!B29="","",Positionen!B29)</f>
        <v/>
      </c>
      <c r="C30" s="15">
        <f>IF(Positionen!D29="","",Positionen!D29)</f>
        <v/>
      </c>
      <c r="D30" s="14">
        <f>IF(Positionen!E29="","",Positionen!E29)</f>
        <v/>
      </c>
      <c r="E30" s="20">
        <f>IF(OR($A30="",E$6="",COUNTIF(Angebote!$A$6:$A$255,E$6)=0),"",IF(P30&lt;&gt;"",P30,IF(OR($B$4="Mit höchstem Preis der übrigen Bieter bewerten",AND($B$4="Ausschließen",Positionen!F29="Nein")),IF(COUNT($P30:$T30)=0,"",MAX($P30:$T30)),IF($B$4="Mit 0 bewerten und markieren",0,""))))</f>
        <v/>
      </c>
      <c r="F30" s="20">
        <f>IF(OR($A30="",F$6="",COUNTIF(Angebote!$A$6:$A$255,F$6)=0),"",IF(Q30&lt;&gt;"",Q30,IF(OR($B$4="Mit höchstem Preis der übrigen Bieter bewerten",AND($B$4="Ausschließen",Positionen!F29="Nein")),IF(COUNT($P30:$T30)=0,"",MAX($P30:$T30)),IF($B$4="Mit 0 bewerten und markieren",0,""))))</f>
        <v/>
      </c>
      <c r="G30" s="20">
        <f>IF(OR($A30="",G$6="",COUNTIF(Angebote!$A$6:$A$255,G$6)=0),"",IF(R30&lt;&gt;"",R30,IF(OR($B$4="Mit höchstem Preis der übrigen Bieter bewerten",AND($B$4="Ausschließen",Positionen!F29="Nein")),IF(COUNT($P30:$T30)=0,"",MAX($P30:$T30)),IF($B$4="Mit 0 bewerten und markieren",0,""))))</f>
        <v/>
      </c>
      <c r="H30" s="20">
        <f>IF(OR($A30="",H$6="",COUNTIF(Angebote!$A$6:$A$255,H$6)=0),"",IF(S30&lt;&gt;"",S30,IF(OR($B$4="Mit höchstem Preis der übrigen Bieter bewerten",AND($B$4="Ausschließen",Positionen!F29="Nein")),IF(COUNT($P30:$T30)=0,"",MAX($P30:$T30)),IF($B$4="Mit 0 bewerten und markieren",0,""))))</f>
        <v/>
      </c>
      <c r="I30" s="20">
        <f>IF(OR($A30="",I$6="",COUNTIF(Angebote!$A$6:$A$255,I$6)=0),"",IF(T30&lt;&gt;"",T30,IF(OR($B$4="Mit höchstem Preis der übrigen Bieter bewerten",AND($B$4="Ausschließen",Positionen!F29="Nein")),IF(COUNT($P30:$T30)=0,"",MAX($P30:$T30)),IF($B$4="Mit 0 bewerten und markieren",0,""))))</f>
        <v/>
      </c>
      <c r="J30" s="25">
        <f>IF(OR(E30="",MIN($E30:$I30)=0),"",E30/MIN($E30:$I30)-1)</f>
        <v/>
      </c>
      <c r="K30" s="25">
        <f>IF(OR(F30="",MIN($E30:$I30)=0),"",F30/MIN($E30:$I30)-1)</f>
        <v/>
      </c>
      <c r="L30" s="25">
        <f>IF(OR(G30="",MIN($E30:$I30)=0),"",G30/MIN($E30:$I30)-1)</f>
        <v/>
      </c>
      <c r="M30" s="25">
        <f>IF(OR(H30="",MIN($E30:$I30)=0),"",H30/MIN($E30:$I30)-1)</f>
        <v/>
      </c>
      <c r="N30" s="25">
        <f>IF(OR(I30="",MIN($E30:$I30)=0),"",I30/MIN($E30:$I30)-1)</f>
        <v/>
      </c>
      <c r="P30" s="20">
        <f>IF(OR($A30="",E$6=""),"",IF(COUNTIFS(Angebote!$A$6:$A$255,E$6,Angebote!$B$6:$B$255,$A30,Angebote!$Q$6:$Q$255,"&gt;=0")=0,"",SUMIFS(Angebote!$Q$6:$Q$255,Angebote!$A$6:$A$255,E$6,Angebote!$B$6:$B$255,$A30)))</f>
        <v/>
      </c>
      <c r="Q30" s="20">
        <f>IF(OR($A30="",F$6=""),"",IF(COUNTIFS(Angebote!$A$6:$A$255,F$6,Angebote!$B$6:$B$255,$A30,Angebote!$Q$6:$Q$255,"&gt;=0")=0,"",SUMIFS(Angebote!$Q$6:$Q$255,Angebote!$A$6:$A$255,F$6,Angebote!$B$6:$B$255,$A30)))</f>
        <v/>
      </c>
      <c r="R30" s="20">
        <f>IF(OR($A30="",G$6=""),"",IF(COUNTIFS(Angebote!$A$6:$A$255,G$6,Angebote!$B$6:$B$255,$A30,Angebote!$Q$6:$Q$255,"&gt;=0")=0,"",SUMIFS(Angebote!$Q$6:$Q$255,Angebote!$A$6:$A$255,G$6,Angebote!$B$6:$B$255,$A30)))</f>
        <v/>
      </c>
      <c r="S30" s="20">
        <f>IF(OR($A30="",H$6=""),"",IF(COUNTIFS(Angebote!$A$6:$A$255,H$6,Angebote!$B$6:$B$255,$A30,Angebote!$Q$6:$Q$255,"&gt;=0")=0,"",SUMIFS(Angebote!$Q$6:$Q$255,Angebote!$A$6:$A$255,H$6,Angebote!$B$6:$B$255,$A30)))</f>
        <v/>
      </c>
      <c r="T30" s="20">
        <f>IF(OR($A30="",I$6=""),"",IF(COUNTIFS(Angebote!$A$6:$A$255,I$6,Angebote!$B$6:$B$255,$A30,Angebote!$Q$6:$Q$255,"&gt;=0")=0,"",SUMIFS(Angebote!$Q$6:$Q$255,Angebote!$A$6:$A$255,I$6,Angebote!$B$6:$B$255,$A30)))</f>
        <v/>
      </c>
    </row>
    <row r="31">
      <c r="A31" s="14">
        <f>IF(Positionen!A30="","",Positionen!A30)</f>
        <v/>
      </c>
      <c r="B31" s="14">
        <f>IF(Positionen!B30="","",Positionen!B30)</f>
        <v/>
      </c>
      <c r="C31" s="15">
        <f>IF(Positionen!D30="","",Positionen!D30)</f>
        <v/>
      </c>
      <c r="D31" s="14">
        <f>IF(Positionen!E30="","",Positionen!E30)</f>
        <v/>
      </c>
      <c r="E31" s="20">
        <f>IF(OR($A31="",E$6="",COUNTIF(Angebote!$A$6:$A$255,E$6)=0),"",IF(P31&lt;&gt;"",P31,IF(OR($B$4="Mit höchstem Preis der übrigen Bieter bewerten",AND($B$4="Ausschließen",Positionen!F30="Nein")),IF(COUNT($P31:$T31)=0,"",MAX($P31:$T31)),IF($B$4="Mit 0 bewerten und markieren",0,""))))</f>
        <v/>
      </c>
      <c r="F31" s="20">
        <f>IF(OR($A31="",F$6="",COUNTIF(Angebote!$A$6:$A$255,F$6)=0),"",IF(Q31&lt;&gt;"",Q31,IF(OR($B$4="Mit höchstem Preis der übrigen Bieter bewerten",AND($B$4="Ausschließen",Positionen!F30="Nein")),IF(COUNT($P31:$T31)=0,"",MAX($P31:$T31)),IF($B$4="Mit 0 bewerten und markieren",0,""))))</f>
        <v/>
      </c>
      <c r="G31" s="20">
        <f>IF(OR($A31="",G$6="",COUNTIF(Angebote!$A$6:$A$255,G$6)=0),"",IF(R31&lt;&gt;"",R31,IF(OR($B$4="Mit höchstem Preis der übrigen Bieter bewerten",AND($B$4="Ausschließen",Positionen!F30="Nein")),IF(COUNT($P31:$T31)=0,"",MAX($P31:$T31)),IF($B$4="Mit 0 bewerten und markieren",0,""))))</f>
        <v/>
      </c>
      <c r="H31" s="20">
        <f>IF(OR($A31="",H$6="",COUNTIF(Angebote!$A$6:$A$255,H$6)=0),"",IF(S31&lt;&gt;"",S31,IF(OR($B$4="Mit höchstem Preis der übrigen Bieter bewerten",AND($B$4="Ausschließen",Positionen!F30="Nein")),IF(COUNT($P31:$T31)=0,"",MAX($P31:$T31)),IF($B$4="Mit 0 bewerten und markieren",0,""))))</f>
        <v/>
      </c>
      <c r="I31" s="20">
        <f>IF(OR($A31="",I$6="",COUNTIF(Angebote!$A$6:$A$255,I$6)=0),"",IF(T31&lt;&gt;"",T31,IF(OR($B$4="Mit höchstem Preis der übrigen Bieter bewerten",AND($B$4="Ausschließen",Positionen!F30="Nein")),IF(COUNT($P31:$T31)=0,"",MAX($P31:$T31)),IF($B$4="Mit 0 bewerten und markieren",0,""))))</f>
        <v/>
      </c>
      <c r="J31" s="25">
        <f>IF(OR(E31="",MIN($E31:$I31)=0),"",E31/MIN($E31:$I31)-1)</f>
        <v/>
      </c>
      <c r="K31" s="25">
        <f>IF(OR(F31="",MIN($E31:$I31)=0),"",F31/MIN($E31:$I31)-1)</f>
        <v/>
      </c>
      <c r="L31" s="25">
        <f>IF(OR(G31="",MIN($E31:$I31)=0),"",G31/MIN($E31:$I31)-1)</f>
        <v/>
      </c>
      <c r="M31" s="25">
        <f>IF(OR(H31="",MIN($E31:$I31)=0),"",H31/MIN($E31:$I31)-1)</f>
        <v/>
      </c>
      <c r="N31" s="25">
        <f>IF(OR(I31="",MIN($E31:$I31)=0),"",I31/MIN($E31:$I31)-1)</f>
        <v/>
      </c>
      <c r="P31" s="20">
        <f>IF(OR($A31="",E$6=""),"",IF(COUNTIFS(Angebote!$A$6:$A$255,E$6,Angebote!$B$6:$B$255,$A31,Angebote!$Q$6:$Q$255,"&gt;=0")=0,"",SUMIFS(Angebote!$Q$6:$Q$255,Angebote!$A$6:$A$255,E$6,Angebote!$B$6:$B$255,$A31)))</f>
        <v/>
      </c>
      <c r="Q31" s="20">
        <f>IF(OR($A31="",F$6=""),"",IF(COUNTIFS(Angebote!$A$6:$A$255,F$6,Angebote!$B$6:$B$255,$A31,Angebote!$Q$6:$Q$255,"&gt;=0")=0,"",SUMIFS(Angebote!$Q$6:$Q$255,Angebote!$A$6:$A$255,F$6,Angebote!$B$6:$B$255,$A31)))</f>
        <v/>
      </c>
      <c r="R31" s="20">
        <f>IF(OR($A31="",G$6=""),"",IF(COUNTIFS(Angebote!$A$6:$A$255,G$6,Angebote!$B$6:$B$255,$A31,Angebote!$Q$6:$Q$255,"&gt;=0")=0,"",SUMIFS(Angebote!$Q$6:$Q$255,Angebote!$A$6:$A$255,G$6,Angebote!$B$6:$B$255,$A31)))</f>
        <v/>
      </c>
      <c r="S31" s="20">
        <f>IF(OR($A31="",H$6=""),"",IF(COUNTIFS(Angebote!$A$6:$A$255,H$6,Angebote!$B$6:$B$255,$A31,Angebote!$Q$6:$Q$255,"&gt;=0")=0,"",SUMIFS(Angebote!$Q$6:$Q$255,Angebote!$A$6:$A$255,H$6,Angebote!$B$6:$B$255,$A31)))</f>
        <v/>
      </c>
      <c r="T31" s="20">
        <f>IF(OR($A31="",I$6=""),"",IF(COUNTIFS(Angebote!$A$6:$A$255,I$6,Angebote!$B$6:$B$255,$A31,Angebote!$Q$6:$Q$255,"&gt;=0")=0,"",SUMIFS(Angebote!$Q$6:$Q$255,Angebote!$A$6:$A$255,I$6,Angebote!$B$6:$B$255,$A31)))</f>
        <v/>
      </c>
    </row>
    <row r="32">
      <c r="A32" s="14">
        <f>IF(Positionen!A31="","",Positionen!A31)</f>
        <v/>
      </c>
      <c r="B32" s="14">
        <f>IF(Positionen!B31="","",Positionen!B31)</f>
        <v/>
      </c>
      <c r="C32" s="15">
        <f>IF(Positionen!D31="","",Positionen!D31)</f>
        <v/>
      </c>
      <c r="D32" s="14">
        <f>IF(Positionen!E31="","",Positionen!E31)</f>
        <v/>
      </c>
      <c r="E32" s="20">
        <f>IF(OR($A32="",E$6="",COUNTIF(Angebote!$A$6:$A$255,E$6)=0),"",IF(P32&lt;&gt;"",P32,IF(OR($B$4="Mit höchstem Preis der übrigen Bieter bewerten",AND($B$4="Ausschließen",Positionen!F31="Nein")),IF(COUNT($P32:$T32)=0,"",MAX($P32:$T32)),IF($B$4="Mit 0 bewerten und markieren",0,""))))</f>
        <v/>
      </c>
      <c r="F32" s="20">
        <f>IF(OR($A32="",F$6="",COUNTIF(Angebote!$A$6:$A$255,F$6)=0),"",IF(Q32&lt;&gt;"",Q32,IF(OR($B$4="Mit höchstem Preis der übrigen Bieter bewerten",AND($B$4="Ausschließen",Positionen!F31="Nein")),IF(COUNT($P32:$T32)=0,"",MAX($P32:$T32)),IF($B$4="Mit 0 bewerten und markieren",0,""))))</f>
        <v/>
      </c>
      <c r="G32" s="20">
        <f>IF(OR($A32="",G$6="",COUNTIF(Angebote!$A$6:$A$255,G$6)=0),"",IF(R32&lt;&gt;"",R32,IF(OR($B$4="Mit höchstem Preis der übrigen Bieter bewerten",AND($B$4="Ausschließen",Positionen!F31="Nein")),IF(COUNT($P32:$T32)=0,"",MAX($P32:$T32)),IF($B$4="Mit 0 bewerten und markieren",0,""))))</f>
        <v/>
      </c>
      <c r="H32" s="20">
        <f>IF(OR($A32="",H$6="",COUNTIF(Angebote!$A$6:$A$255,H$6)=0),"",IF(S32&lt;&gt;"",S32,IF(OR($B$4="Mit höchstem Preis der übrigen Bieter bewerten",AND($B$4="Ausschließen",Positionen!F31="Nein")),IF(COUNT($P32:$T32)=0,"",MAX($P32:$T32)),IF($B$4="Mit 0 bewerten und markieren",0,""))))</f>
        <v/>
      </c>
      <c r="I32" s="20">
        <f>IF(OR($A32="",I$6="",COUNTIF(Angebote!$A$6:$A$255,I$6)=0),"",IF(T32&lt;&gt;"",T32,IF(OR($B$4="Mit höchstem Preis der übrigen Bieter bewerten",AND($B$4="Ausschließen",Positionen!F31="Nein")),IF(COUNT($P32:$T32)=0,"",MAX($P32:$T32)),IF($B$4="Mit 0 bewerten und markieren",0,""))))</f>
        <v/>
      </c>
      <c r="J32" s="25">
        <f>IF(OR(E32="",MIN($E32:$I32)=0),"",E32/MIN($E32:$I32)-1)</f>
        <v/>
      </c>
      <c r="K32" s="25">
        <f>IF(OR(F32="",MIN($E32:$I32)=0),"",F32/MIN($E32:$I32)-1)</f>
        <v/>
      </c>
      <c r="L32" s="25">
        <f>IF(OR(G32="",MIN($E32:$I32)=0),"",G32/MIN($E32:$I32)-1)</f>
        <v/>
      </c>
      <c r="M32" s="25">
        <f>IF(OR(H32="",MIN($E32:$I32)=0),"",H32/MIN($E32:$I32)-1)</f>
        <v/>
      </c>
      <c r="N32" s="25">
        <f>IF(OR(I32="",MIN($E32:$I32)=0),"",I32/MIN($E32:$I32)-1)</f>
        <v/>
      </c>
      <c r="P32" s="20">
        <f>IF(OR($A32="",E$6=""),"",IF(COUNTIFS(Angebote!$A$6:$A$255,E$6,Angebote!$B$6:$B$255,$A32,Angebote!$Q$6:$Q$255,"&gt;=0")=0,"",SUMIFS(Angebote!$Q$6:$Q$255,Angebote!$A$6:$A$255,E$6,Angebote!$B$6:$B$255,$A32)))</f>
        <v/>
      </c>
      <c r="Q32" s="20">
        <f>IF(OR($A32="",F$6=""),"",IF(COUNTIFS(Angebote!$A$6:$A$255,F$6,Angebote!$B$6:$B$255,$A32,Angebote!$Q$6:$Q$255,"&gt;=0")=0,"",SUMIFS(Angebote!$Q$6:$Q$255,Angebote!$A$6:$A$255,F$6,Angebote!$B$6:$B$255,$A32)))</f>
        <v/>
      </c>
      <c r="R32" s="20">
        <f>IF(OR($A32="",G$6=""),"",IF(COUNTIFS(Angebote!$A$6:$A$255,G$6,Angebote!$B$6:$B$255,$A32,Angebote!$Q$6:$Q$255,"&gt;=0")=0,"",SUMIFS(Angebote!$Q$6:$Q$255,Angebote!$A$6:$A$255,G$6,Angebote!$B$6:$B$255,$A32)))</f>
        <v/>
      </c>
      <c r="S32" s="20">
        <f>IF(OR($A32="",H$6=""),"",IF(COUNTIFS(Angebote!$A$6:$A$255,H$6,Angebote!$B$6:$B$255,$A32,Angebote!$Q$6:$Q$255,"&gt;=0")=0,"",SUMIFS(Angebote!$Q$6:$Q$255,Angebote!$A$6:$A$255,H$6,Angebote!$B$6:$B$255,$A32)))</f>
        <v/>
      </c>
      <c r="T32" s="20">
        <f>IF(OR($A32="",I$6=""),"",IF(COUNTIFS(Angebote!$A$6:$A$255,I$6,Angebote!$B$6:$B$255,$A32,Angebote!$Q$6:$Q$255,"&gt;=0")=0,"",SUMIFS(Angebote!$Q$6:$Q$255,Angebote!$A$6:$A$255,I$6,Angebote!$B$6:$B$255,$A32)))</f>
        <v/>
      </c>
    </row>
    <row r="33">
      <c r="A33" s="14">
        <f>IF(Positionen!A32="","",Positionen!A32)</f>
        <v/>
      </c>
      <c r="B33" s="14">
        <f>IF(Positionen!B32="","",Positionen!B32)</f>
        <v/>
      </c>
      <c r="C33" s="15">
        <f>IF(Positionen!D32="","",Positionen!D32)</f>
        <v/>
      </c>
      <c r="D33" s="14">
        <f>IF(Positionen!E32="","",Positionen!E32)</f>
        <v/>
      </c>
      <c r="E33" s="20">
        <f>IF(OR($A33="",E$6="",COUNTIF(Angebote!$A$6:$A$255,E$6)=0),"",IF(P33&lt;&gt;"",P33,IF(OR($B$4="Mit höchstem Preis der übrigen Bieter bewerten",AND($B$4="Ausschließen",Positionen!F32="Nein")),IF(COUNT($P33:$T33)=0,"",MAX($P33:$T33)),IF($B$4="Mit 0 bewerten und markieren",0,""))))</f>
        <v/>
      </c>
      <c r="F33" s="20">
        <f>IF(OR($A33="",F$6="",COUNTIF(Angebote!$A$6:$A$255,F$6)=0),"",IF(Q33&lt;&gt;"",Q33,IF(OR($B$4="Mit höchstem Preis der übrigen Bieter bewerten",AND($B$4="Ausschließen",Positionen!F32="Nein")),IF(COUNT($P33:$T33)=0,"",MAX($P33:$T33)),IF($B$4="Mit 0 bewerten und markieren",0,""))))</f>
        <v/>
      </c>
      <c r="G33" s="20">
        <f>IF(OR($A33="",G$6="",COUNTIF(Angebote!$A$6:$A$255,G$6)=0),"",IF(R33&lt;&gt;"",R33,IF(OR($B$4="Mit höchstem Preis der übrigen Bieter bewerten",AND($B$4="Ausschließen",Positionen!F32="Nein")),IF(COUNT($P33:$T33)=0,"",MAX($P33:$T33)),IF($B$4="Mit 0 bewerten und markieren",0,""))))</f>
        <v/>
      </c>
      <c r="H33" s="20">
        <f>IF(OR($A33="",H$6="",COUNTIF(Angebote!$A$6:$A$255,H$6)=0),"",IF(S33&lt;&gt;"",S33,IF(OR($B$4="Mit höchstem Preis der übrigen Bieter bewerten",AND($B$4="Ausschließen",Positionen!F32="Nein")),IF(COUNT($P33:$T33)=0,"",MAX($P33:$T33)),IF($B$4="Mit 0 bewerten und markieren",0,""))))</f>
        <v/>
      </c>
      <c r="I33" s="20">
        <f>IF(OR($A33="",I$6="",COUNTIF(Angebote!$A$6:$A$255,I$6)=0),"",IF(T33&lt;&gt;"",T33,IF(OR($B$4="Mit höchstem Preis der übrigen Bieter bewerten",AND($B$4="Ausschließen",Positionen!F32="Nein")),IF(COUNT($P33:$T33)=0,"",MAX($P33:$T33)),IF($B$4="Mit 0 bewerten und markieren",0,""))))</f>
        <v/>
      </c>
      <c r="J33" s="25">
        <f>IF(OR(E33="",MIN($E33:$I33)=0),"",E33/MIN($E33:$I33)-1)</f>
        <v/>
      </c>
      <c r="K33" s="25">
        <f>IF(OR(F33="",MIN($E33:$I33)=0),"",F33/MIN($E33:$I33)-1)</f>
        <v/>
      </c>
      <c r="L33" s="25">
        <f>IF(OR(G33="",MIN($E33:$I33)=0),"",G33/MIN($E33:$I33)-1)</f>
        <v/>
      </c>
      <c r="M33" s="25">
        <f>IF(OR(H33="",MIN($E33:$I33)=0),"",H33/MIN($E33:$I33)-1)</f>
        <v/>
      </c>
      <c r="N33" s="25">
        <f>IF(OR(I33="",MIN($E33:$I33)=0),"",I33/MIN($E33:$I33)-1)</f>
        <v/>
      </c>
      <c r="P33" s="20">
        <f>IF(OR($A33="",E$6=""),"",IF(COUNTIFS(Angebote!$A$6:$A$255,E$6,Angebote!$B$6:$B$255,$A33,Angebote!$Q$6:$Q$255,"&gt;=0")=0,"",SUMIFS(Angebote!$Q$6:$Q$255,Angebote!$A$6:$A$255,E$6,Angebote!$B$6:$B$255,$A33)))</f>
        <v/>
      </c>
      <c r="Q33" s="20">
        <f>IF(OR($A33="",F$6=""),"",IF(COUNTIFS(Angebote!$A$6:$A$255,F$6,Angebote!$B$6:$B$255,$A33,Angebote!$Q$6:$Q$255,"&gt;=0")=0,"",SUMIFS(Angebote!$Q$6:$Q$255,Angebote!$A$6:$A$255,F$6,Angebote!$B$6:$B$255,$A33)))</f>
        <v/>
      </c>
      <c r="R33" s="20">
        <f>IF(OR($A33="",G$6=""),"",IF(COUNTIFS(Angebote!$A$6:$A$255,G$6,Angebote!$B$6:$B$255,$A33,Angebote!$Q$6:$Q$255,"&gt;=0")=0,"",SUMIFS(Angebote!$Q$6:$Q$255,Angebote!$A$6:$A$255,G$6,Angebote!$B$6:$B$255,$A33)))</f>
        <v/>
      </c>
      <c r="S33" s="20">
        <f>IF(OR($A33="",H$6=""),"",IF(COUNTIFS(Angebote!$A$6:$A$255,H$6,Angebote!$B$6:$B$255,$A33,Angebote!$Q$6:$Q$255,"&gt;=0")=0,"",SUMIFS(Angebote!$Q$6:$Q$255,Angebote!$A$6:$A$255,H$6,Angebote!$B$6:$B$255,$A33)))</f>
        <v/>
      </c>
      <c r="T33" s="20">
        <f>IF(OR($A33="",I$6=""),"",IF(COUNTIFS(Angebote!$A$6:$A$255,I$6,Angebote!$B$6:$B$255,$A33,Angebote!$Q$6:$Q$255,"&gt;=0")=0,"",SUMIFS(Angebote!$Q$6:$Q$255,Angebote!$A$6:$A$255,I$6,Angebote!$B$6:$B$255,$A33)))</f>
        <v/>
      </c>
    </row>
    <row r="34">
      <c r="A34" s="14">
        <f>IF(Positionen!A33="","",Positionen!A33)</f>
        <v/>
      </c>
      <c r="B34" s="14">
        <f>IF(Positionen!B33="","",Positionen!B33)</f>
        <v/>
      </c>
      <c r="C34" s="15">
        <f>IF(Positionen!D33="","",Positionen!D33)</f>
        <v/>
      </c>
      <c r="D34" s="14">
        <f>IF(Positionen!E33="","",Positionen!E33)</f>
        <v/>
      </c>
      <c r="E34" s="20">
        <f>IF(OR($A34="",E$6="",COUNTIF(Angebote!$A$6:$A$255,E$6)=0),"",IF(P34&lt;&gt;"",P34,IF(OR($B$4="Mit höchstem Preis der übrigen Bieter bewerten",AND($B$4="Ausschließen",Positionen!F33="Nein")),IF(COUNT($P34:$T34)=0,"",MAX($P34:$T34)),IF($B$4="Mit 0 bewerten und markieren",0,""))))</f>
        <v/>
      </c>
      <c r="F34" s="20">
        <f>IF(OR($A34="",F$6="",COUNTIF(Angebote!$A$6:$A$255,F$6)=0),"",IF(Q34&lt;&gt;"",Q34,IF(OR($B$4="Mit höchstem Preis der übrigen Bieter bewerten",AND($B$4="Ausschließen",Positionen!F33="Nein")),IF(COUNT($P34:$T34)=0,"",MAX($P34:$T34)),IF($B$4="Mit 0 bewerten und markieren",0,""))))</f>
        <v/>
      </c>
      <c r="G34" s="20">
        <f>IF(OR($A34="",G$6="",COUNTIF(Angebote!$A$6:$A$255,G$6)=0),"",IF(R34&lt;&gt;"",R34,IF(OR($B$4="Mit höchstem Preis der übrigen Bieter bewerten",AND($B$4="Ausschließen",Positionen!F33="Nein")),IF(COUNT($P34:$T34)=0,"",MAX($P34:$T34)),IF($B$4="Mit 0 bewerten und markieren",0,""))))</f>
        <v/>
      </c>
      <c r="H34" s="20">
        <f>IF(OR($A34="",H$6="",COUNTIF(Angebote!$A$6:$A$255,H$6)=0),"",IF(S34&lt;&gt;"",S34,IF(OR($B$4="Mit höchstem Preis der übrigen Bieter bewerten",AND($B$4="Ausschließen",Positionen!F33="Nein")),IF(COUNT($P34:$T34)=0,"",MAX($P34:$T34)),IF($B$4="Mit 0 bewerten und markieren",0,""))))</f>
        <v/>
      </c>
      <c r="I34" s="20">
        <f>IF(OR($A34="",I$6="",COUNTIF(Angebote!$A$6:$A$255,I$6)=0),"",IF(T34&lt;&gt;"",T34,IF(OR($B$4="Mit höchstem Preis der übrigen Bieter bewerten",AND($B$4="Ausschließen",Positionen!F33="Nein")),IF(COUNT($P34:$T34)=0,"",MAX($P34:$T34)),IF($B$4="Mit 0 bewerten und markieren",0,""))))</f>
        <v/>
      </c>
      <c r="J34" s="25">
        <f>IF(OR(E34="",MIN($E34:$I34)=0),"",E34/MIN($E34:$I34)-1)</f>
        <v/>
      </c>
      <c r="K34" s="25">
        <f>IF(OR(F34="",MIN($E34:$I34)=0),"",F34/MIN($E34:$I34)-1)</f>
        <v/>
      </c>
      <c r="L34" s="25">
        <f>IF(OR(G34="",MIN($E34:$I34)=0),"",G34/MIN($E34:$I34)-1)</f>
        <v/>
      </c>
      <c r="M34" s="25">
        <f>IF(OR(H34="",MIN($E34:$I34)=0),"",H34/MIN($E34:$I34)-1)</f>
        <v/>
      </c>
      <c r="N34" s="25">
        <f>IF(OR(I34="",MIN($E34:$I34)=0),"",I34/MIN($E34:$I34)-1)</f>
        <v/>
      </c>
      <c r="P34" s="20">
        <f>IF(OR($A34="",E$6=""),"",IF(COUNTIFS(Angebote!$A$6:$A$255,E$6,Angebote!$B$6:$B$255,$A34,Angebote!$Q$6:$Q$255,"&gt;=0")=0,"",SUMIFS(Angebote!$Q$6:$Q$255,Angebote!$A$6:$A$255,E$6,Angebote!$B$6:$B$255,$A34)))</f>
        <v/>
      </c>
      <c r="Q34" s="20">
        <f>IF(OR($A34="",F$6=""),"",IF(COUNTIFS(Angebote!$A$6:$A$255,F$6,Angebote!$B$6:$B$255,$A34,Angebote!$Q$6:$Q$255,"&gt;=0")=0,"",SUMIFS(Angebote!$Q$6:$Q$255,Angebote!$A$6:$A$255,F$6,Angebote!$B$6:$B$255,$A34)))</f>
        <v/>
      </c>
      <c r="R34" s="20">
        <f>IF(OR($A34="",G$6=""),"",IF(COUNTIFS(Angebote!$A$6:$A$255,G$6,Angebote!$B$6:$B$255,$A34,Angebote!$Q$6:$Q$255,"&gt;=0")=0,"",SUMIFS(Angebote!$Q$6:$Q$255,Angebote!$A$6:$A$255,G$6,Angebote!$B$6:$B$255,$A34)))</f>
        <v/>
      </c>
      <c r="S34" s="20">
        <f>IF(OR($A34="",H$6=""),"",IF(COUNTIFS(Angebote!$A$6:$A$255,H$6,Angebote!$B$6:$B$255,$A34,Angebote!$Q$6:$Q$255,"&gt;=0")=0,"",SUMIFS(Angebote!$Q$6:$Q$255,Angebote!$A$6:$A$255,H$6,Angebote!$B$6:$B$255,$A34)))</f>
        <v/>
      </c>
      <c r="T34" s="20">
        <f>IF(OR($A34="",I$6=""),"",IF(COUNTIFS(Angebote!$A$6:$A$255,I$6,Angebote!$B$6:$B$255,$A34,Angebote!$Q$6:$Q$255,"&gt;=0")=0,"",SUMIFS(Angebote!$Q$6:$Q$255,Angebote!$A$6:$A$255,I$6,Angebote!$B$6:$B$255,$A34)))</f>
        <v/>
      </c>
    </row>
    <row r="35">
      <c r="A35" s="14">
        <f>IF(Positionen!A34="","",Positionen!A34)</f>
        <v/>
      </c>
      <c r="B35" s="14">
        <f>IF(Positionen!B34="","",Positionen!B34)</f>
        <v/>
      </c>
      <c r="C35" s="15">
        <f>IF(Positionen!D34="","",Positionen!D34)</f>
        <v/>
      </c>
      <c r="D35" s="14">
        <f>IF(Positionen!E34="","",Positionen!E34)</f>
        <v/>
      </c>
      <c r="E35" s="20">
        <f>IF(OR($A35="",E$6="",COUNTIF(Angebote!$A$6:$A$255,E$6)=0),"",IF(P35&lt;&gt;"",P35,IF(OR($B$4="Mit höchstem Preis der übrigen Bieter bewerten",AND($B$4="Ausschließen",Positionen!F34="Nein")),IF(COUNT($P35:$T35)=0,"",MAX($P35:$T35)),IF($B$4="Mit 0 bewerten und markieren",0,""))))</f>
        <v/>
      </c>
      <c r="F35" s="20">
        <f>IF(OR($A35="",F$6="",COUNTIF(Angebote!$A$6:$A$255,F$6)=0),"",IF(Q35&lt;&gt;"",Q35,IF(OR($B$4="Mit höchstem Preis der übrigen Bieter bewerten",AND($B$4="Ausschließen",Positionen!F34="Nein")),IF(COUNT($P35:$T35)=0,"",MAX($P35:$T35)),IF($B$4="Mit 0 bewerten und markieren",0,""))))</f>
        <v/>
      </c>
      <c r="G35" s="20">
        <f>IF(OR($A35="",G$6="",COUNTIF(Angebote!$A$6:$A$255,G$6)=0),"",IF(R35&lt;&gt;"",R35,IF(OR($B$4="Mit höchstem Preis der übrigen Bieter bewerten",AND($B$4="Ausschließen",Positionen!F34="Nein")),IF(COUNT($P35:$T35)=0,"",MAX($P35:$T35)),IF($B$4="Mit 0 bewerten und markieren",0,""))))</f>
        <v/>
      </c>
      <c r="H35" s="20">
        <f>IF(OR($A35="",H$6="",COUNTIF(Angebote!$A$6:$A$255,H$6)=0),"",IF(S35&lt;&gt;"",S35,IF(OR($B$4="Mit höchstem Preis der übrigen Bieter bewerten",AND($B$4="Ausschließen",Positionen!F34="Nein")),IF(COUNT($P35:$T35)=0,"",MAX($P35:$T35)),IF($B$4="Mit 0 bewerten und markieren",0,""))))</f>
        <v/>
      </c>
      <c r="I35" s="20">
        <f>IF(OR($A35="",I$6="",COUNTIF(Angebote!$A$6:$A$255,I$6)=0),"",IF(T35&lt;&gt;"",T35,IF(OR($B$4="Mit höchstem Preis der übrigen Bieter bewerten",AND($B$4="Ausschließen",Positionen!F34="Nein")),IF(COUNT($P35:$T35)=0,"",MAX($P35:$T35)),IF($B$4="Mit 0 bewerten und markieren",0,""))))</f>
        <v/>
      </c>
      <c r="J35" s="25">
        <f>IF(OR(E35="",MIN($E35:$I35)=0),"",E35/MIN($E35:$I35)-1)</f>
        <v/>
      </c>
      <c r="K35" s="25">
        <f>IF(OR(F35="",MIN($E35:$I35)=0),"",F35/MIN($E35:$I35)-1)</f>
        <v/>
      </c>
      <c r="L35" s="25">
        <f>IF(OR(G35="",MIN($E35:$I35)=0),"",G35/MIN($E35:$I35)-1)</f>
        <v/>
      </c>
      <c r="M35" s="25">
        <f>IF(OR(H35="",MIN($E35:$I35)=0),"",H35/MIN($E35:$I35)-1)</f>
        <v/>
      </c>
      <c r="N35" s="25">
        <f>IF(OR(I35="",MIN($E35:$I35)=0),"",I35/MIN($E35:$I35)-1)</f>
        <v/>
      </c>
      <c r="P35" s="20">
        <f>IF(OR($A35="",E$6=""),"",IF(COUNTIFS(Angebote!$A$6:$A$255,E$6,Angebote!$B$6:$B$255,$A35,Angebote!$Q$6:$Q$255,"&gt;=0")=0,"",SUMIFS(Angebote!$Q$6:$Q$255,Angebote!$A$6:$A$255,E$6,Angebote!$B$6:$B$255,$A35)))</f>
        <v/>
      </c>
      <c r="Q35" s="20">
        <f>IF(OR($A35="",F$6=""),"",IF(COUNTIFS(Angebote!$A$6:$A$255,F$6,Angebote!$B$6:$B$255,$A35,Angebote!$Q$6:$Q$255,"&gt;=0")=0,"",SUMIFS(Angebote!$Q$6:$Q$255,Angebote!$A$6:$A$255,F$6,Angebote!$B$6:$B$255,$A35)))</f>
        <v/>
      </c>
      <c r="R35" s="20">
        <f>IF(OR($A35="",G$6=""),"",IF(COUNTIFS(Angebote!$A$6:$A$255,G$6,Angebote!$B$6:$B$255,$A35,Angebote!$Q$6:$Q$255,"&gt;=0")=0,"",SUMIFS(Angebote!$Q$6:$Q$255,Angebote!$A$6:$A$255,G$6,Angebote!$B$6:$B$255,$A35)))</f>
        <v/>
      </c>
      <c r="S35" s="20">
        <f>IF(OR($A35="",H$6=""),"",IF(COUNTIFS(Angebote!$A$6:$A$255,H$6,Angebote!$B$6:$B$255,$A35,Angebote!$Q$6:$Q$255,"&gt;=0")=0,"",SUMIFS(Angebote!$Q$6:$Q$255,Angebote!$A$6:$A$255,H$6,Angebote!$B$6:$B$255,$A35)))</f>
        <v/>
      </c>
      <c r="T35" s="20">
        <f>IF(OR($A35="",I$6=""),"",IF(COUNTIFS(Angebote!$A$6:$A$255,I$6,Angebote!$B$6:$B$255,$A35,Angebote!$Q$6:$Q$255,"&gt;=0")=0,"",SUMIFS(Angebote!$Q$6:$Q$255,Angebote!$A$6:$A$255,I$6,Angebote!$B$6:$B$255,$A35)))</f>
        <v/>
      </c>
    </row>
    <row r="36">
      <c r="A36" s="14">
        <f>IF(Positionen!A35="","",Positionen!A35)</f>
        <v/>
      </c>
      <c r="B36" s="14">
        <f>IF(Positionen!B35="","",Positionen!B35)</f>
        <v/>
      </c>
      <c r="C36" s="15">
        <f>IF(Positionen!D35="","",Positionen!D35)</f>
        <v/>
      </c>
      <c r="D36" s="14">
        <f>IF(Positionen!E35="","",Positionen!E35)</f>
        <v/>
      </c>
      <c r="E36" s="20">
        <f>IF(OR($A36="",E$6="",COUNTIF(Angebote!$A$6:$A$255,E$6)=0),"",IF(P36&lt;&gt;"",P36,IF(OR($B$4="Mit höchstem Preis der übrigen Bieter bewerten",AND($B$4="Ausschließen",Positionen!F35="Nein")),IF(COUNT($P36:$T36)=0,"",MAX($P36:$T36)),IF($B$4="Mit 0 bewerten und markieren",0,""))))</f>
        <v/>
      </c>
      <c r="F36" s="20">
        <f>IF(OR($A36="",F$6="",COUNTIF(Angebote!$A$6:$A$255,F$6)=0),"",IF(Q36&lt;&gt;"",Q36,IF(OR($B$4="Mit höchstem Preis der übrigen Bieter bewerten",AND($B$4="Ausschließen",Positionen!F35="Nein")),IF(COUNT($P36:$T36)=0,"",MAX($P36:$T36)),IF($B$4="Mit 0 bewerten und markieren",0,""))))</f>
        <v/>
      </c>
      <c r="G36" s="20">
        <f>IF(OR($A36="",G$6="",COUNTIF(Angebote!$A$6:$A$255,G$6)=0),"",IF(R36&lt;&gt;"",R36,IF(OR($B$4="Mit höchstem Preis der übrigen Bieter bewerten",AND($B$4="Ausschließen",Positionen!F35="Nein")),IF(COUNT($P36:$T36)=0,"",MAX($P36:$T36)),IF($B$4="Mit 0 bewerten und markieren",0,""))))</f>
        <v/>
      </c>
      <c r="H36" s="20">
        <f>IF(OR($A36="",H$6="",COUNTIF(Angebote!$A$6:$A$255,H$6)=0),"",IF(S36&lt;&gt;"",S36,IF(OR($B$4="Mit höchstem Preis der übrigen Bieter bewerten",AND($B$4="Ausschließen",Positionen!F35="Nein")),IF(COUNT($P36:$T36)=0,"",MAX($P36:$T36)),IF($B$4="Mit 0 bewerten und markieren",0,""))))</f>
        <v/>
      </c>
      <c r="I36" s="20">
        <f>IF(OR($A36="",I$6="",COUNTIF(Angebote!$A$6:$A$255,I$6)=0),"",IF(T36&lt;&gt;"",T36,IF(OR($B$4="Mit höchstem Preis der übrigen Bieter bewerten",AND($B$4="Ausschließen",Positionen!F35="Nein")),IF(COUNT($P36:$T36)=0,"",MAX($P36:$T36)),IF($B$4="Mit 0 bewerten und markieren",0,""))))</f>
        <v/>
      </c>
      <c r="J36" s="25">
        <f>IF(OR(E36="",MIN($E36:$I36)=0),"",E36/MIN($E36:$I36)-1)</f>
        <v/>
      </c>
      <c r="K36" s="25">
        <f>IF(OR(F36="",MIN($E36:$I36)=0),"",F36/MIN($E36:$I36)-1)</f>
        <v/>
      </c>
      <c r="L36" s="25">
        <f>IF(OR(G36="",MIN($E36:$I36)=0),"",G36/MIN($E36:$I36)-1)</f>
        <v/>
      </c>
      <c r="M36" s="25">
        <f>IF(OR(H36="",MIN($E36:$I36)=0),"",H36/MIN($E36:$I36)-1)</f>
        <v/>
      </c>
      <c r="N36" s="25">
        <f>IF(OR(I36="",MIN($E36:$I36)=0),"",I36/MIN($E36:$I36)-1)</f>
        <v/>
      </c>
      <c r="P36" s="20">
        <f>IF(OR($A36="",E$6=""),"",IF(COUNTIFS(Angebote!$A$6:$A$255,E$6,Angebote!$B$6:$B$255,$A36,Angebote!$Q$6:$Q$255,"&gt;=0")=0,"",SUMIFS(Angebote!$Q$6:$Q$255,Angebote!$A$6:$A$255,E$6,Angebote!$B$6:$B$255,$A36)))</f>
        <v/>
      </c>
      <c r="Q36" s="20">
        <f>IF(OR($A36="",F$6=""),"",IF(COUNTIFS(Angebote!$A$6:$A$255,F$6,Angebote!$B$6:$B$255,$A36,Angebote!$Q$6:$Q$255,"&gt;=0")=0,"",SUMIFS(Angebote!$Q$6:$Q$255,Angebote!$A$6:$A$255,F$6,Angebote!$B$6:$B$255,$A36)))</f>
        <v/>
      </c>
      <c r="R36" s="20">
        <f>IF(OR($A36="",G$6=""),"",IF(COUNTIFS(Angebote!$A$6:$A$255,G$6,Angebote!$B$6:$B$255,$A36,Angebote!$Q$6:$Q$255,"&gt;=0")=0,"",SUMIFS(Angebote!$Q$6:$Q$255,Angebote!$A$6:$A$255,G$6,Angebote!$B$6:$B$255,$A36)))</f>
        <v/>
      </c>
      <c r="S36" s="20">
        <f>IF(OR($A36="",H$6=""),"",IF(COUNTIFS(Angebote!$A$6:$A$255,H$6,Angebote!$B$6:$B$255,$A36,Angebote!$Q$6:$Q$255,"&gt;=0")=0,"",SUMIFS(Angebote!$Q$6:$Q$255,Angebote!$A$6:$A$255,H$6,Angebote!$B$6:$B$255,$A36)))</f>
        <v/>
      </c>
      <c r="T36" s="20">
        <f>IF(OR($A36="",I$6=""),"",IF(COUNTIFS(Angebote!$A$6:$A$255,I$6,Angebote!$B$6:$B$255,$A36,Angebote!$Q$6:$Q$255,"&gt;=0")=0,"",SUMIFS(Angebote!$Q$6:$Q$255,Angebote!$A$6:$A$255,I$6,Angebote!$B$6:$B$255,$A36)))</f>
        <v/>
      </c>
    </row>
    <row r="37">
      <c r="A37" s="14">
        <f>IF(Positionen!A36="","",Positionen!A36)</f>
        <v/>
      </c>
      <c r="B37" s="14">
        <f>IF(Positionen!B36="","",Positionen!B36)</f>
        <v/>
      </c>
      <c r="C37" s="15">
        <f>IF(Positionen!D36="","",Positionen!D36)</f>
        <v/>
      </c>
      <c r="D37" s="14">
        <f>IF(Positionen!E36="","",Positionen!E36)</f>
        <v/>
      </c>
      <c r="E37" s="20">
        <f>IF(OR($A37="",E$6="",COUNTIF(Angebote!$A$6:$A$255,E$6)=0),"",IF(P37&lt;&gt;"",P37,IF(OR($B$4="Mit höchstem Preis der übrigen Bieter bewerten",AND($B$4="Ausschließen",Positionen!F36="Nein")),IF(COUNT($P37:$T37)=0,"",MAX($P37:$T37)),IF($B$4="Mit 0 bewerten und markieren",0,""))))</f>
        <v/>
      </c>
      <c r="F37" s="20">
        <f>IF(OR($A37="",F$6="",COUNTIF(Angebote!$A$6:$A$255,F$6)=0),"",IF(Q37&lt;&gt;"",Q37,IF(OR($B$4="Mit höchstem Preis der übrigen Bieter bewerten",AND($B$4="Ausschließen",Positionen!F36="Nein")),IF(COUNT($P37:$T37)=0,"",MAX($P37:$T37)),IF($B$4="Mit 0 bewerten und markieren",0,""))))</f>
        <v/>
      </c>
      <c r="G37" s="20">
        <f>IF(OR($A37="",G$6="",COUNTIF(Angebote!$A$6:$A$255,G$6)=0),"",IF(R37&lt;&gt;"",R37,IF(OR($B$4="Mit höchstem Preis der übrigen Bieter bewerten",AND($B$4="Ausschließen",Positionen!F36="Nein")),IF(COUNT($P37:$T37)=0,"",MAX($P37:$T37)),IF($B$4="Mit 0 bewerten und markieren",0,""))))</f>
        <v/>
      </c>
      <c r="H37" s="20">
        <f>IF(OR($A37="",H$6="",COUNTIF(Angebote!$A$6:$A$255,H$6)=0),"",IF(S37&lt;&gt;"",S37,IF(OR($B$4="Mit höchstem Preis der übrigen Bieter bewerten",AND($B$4="Ausschließen",Positionen!F36="Nein")),IF(COUNT($P37:$T37)=0,"",MAX($P37:$T37)),IF($B$4="Mit 0 bewerten und markieren",0,""))))</f>
        <v/>
      </c>
      <c r="I37" s="20">
        <f>IF(OR($A37="",I$6="",COUNTIF(Angebote!$A$6:$A$255,I$6)=0),"",IF(T37&lt;&gt;"",T37,IF(OR($B$4="Mit höchstem Preis der übrigen Bieter bewerten",AND($B$4="Ausschließen",Positionen!F36="Nein")),IF(COUNT($P37:$T37)=0,"",MAX($P37:$T37)),IF($B$4="Mit 0 bewerten und markieren",0,""))))</f>
        <v/>
      </c>
      <c r="J37" s="25">
        <f>IF(OR(E37="",MIN($E37:$I37)=0),"",E37/MIN($E37:$I37)-1)</f>
        <v/>
      </c>
      <c r="K37" s="25">
        <f>IF(OR(F37="",MIN($E37:$I37)=0),"",F37/MIN($E37:$I37)-1)</f>
        <v/>
      </c>
      <c r="L37" s="25">
        <f>IF(OR(G37="",MIN($E37:$I37)=0),"",G37/MIN($E37:$I37)-1)</f>
        <v/>
      </c>
      <c r="M37" s="25">
        <f>IF(OR(H37="",MIN($E37:$I37)=0),"",H37/MIN($E37:$I37)-1)</f>
        <v/>
      </c>
      <c r="N37" s="25">
        <f>IF(OR(I37="",MIN($E37:$I37)=0),"",I37/MIN($E37:$I37)-1)</f>
        <v/>
      </c>
      <c r="P37" s="20">
        <f>IF(OR($A37="",E$6=""),"",IF(COUNTIFS(Angebote!$A$6:$A$255,E$6,Angebote!$B$6:$B$255,$A37,Angebote!$Q$6:$Q$255,"&gt;=0")=0,"",SUMIFS(Angebote!$Q$6:$Q$255,Angebote!$A$6:$A$255,E$6,Angebote!$B$6:$B$255,$A37)))</f>
        <v/>
      </c>
      <c r="Q37" s="20">
        <f>IF(OR($A37="",F$6=""),"",IF(COUNTIFS(Angebote!$A$6:$A$255,F$6,Angebote!$B$6:$B$255,$A37,Angebote!$Q$6:$Q$255,"&gt;=0")=0,"",SUMIFS(Angebote!$Q$6:$Q$255,Angebote!$A$6:$A$255,F$6,Angebote!$B$6:$B$255,$A37)))</f>
        <v/>
      </c>
      <c r="R37" s="20">
        <f>IF(OR($A37="",G$6=""),"",IF(COUNTIFS(Angebote!$A$6:$A$255,G$6,Angebote!$B$6:$B$255,$A37,Angebote!$Q$6:$Q$255,"&gt;=0")=0,"",SUMIFS(Angebote!$Q$6:$Q$255,Angebote!$A$6:$A$255,G$6,Angebote!$B$6:$B$255,$A37)))</f>
        <v/>
      </c>
      <c r="S37" s="20">
        <f>IF(OR($A37="",H$6=""),"",IF(COUNTIFS(Angebote!$A$6:$A$255,H$6,Angebote!$B$6:$B$255,$A37,Angebote!$Q$6:$Q$255,"&gt;=0")=0,"",SUMIFS(Angebote!$Q$6:$Q$255,Angebote!$A$6:$A$255,H$6,Angebote!$B$6:$B$255,$A37)))</f>
        <v/>
      </c>
      <c r="T37" s="20">
        <f>IF(OR($A37="",I$6=""),"",IF(COUNTIFS(Angebote!$A$6:$A$255,I$6,Angebote!$B$6:$B$255,$A37,Angebote!$Q$6:$Q$255,"&gt;=0")=0,"",SUMIFS(Angebote!$Q$6:$Q$255,Angebote!$A$6:$A$255,I$6,Angebote!$B$6:$B$255,$A37)))</f>
        <v/>
      </c>
    </row>
    <row r="38">
      <c r="A38" s="14">
        <f>IF(Positionen!A37="","",Positionen!A37)</f>
        <v/>
      </c>
      <c r="B38" s="14">
        <f>IF(Positionen!B37="","",Positionen!B37)</f>
        <v/>
      </c>
      <c r="C38" s="15">
        <f>IF(Positionen!D37="","",Positionen!D37)</f>
        <v/>
      </c>
      <c r="D38" s="14">
        <f>IF(Positionen!E37="","",Positionen!E37)</f>
        <v/>
      </c>
      <c r="E38" s="20">
        <f>IF(OR($A38="",E$6="",COUNTIF(Angebote!$A$6:$A$255,E$6)=0),"",IF(P38&lt;&gt;"",P38,IF(OR($B$4="Mit höchstem Preis der übrigen Bieter bewerten",AND($B$4="Ausschließen",Positionen!F37="Nein")),IF(COUNT($P38:$T38)=0,"",MAX($P38:$T38)),IF($B$4="Mit 0 bewerten und markieren",0,""))))</f>
        <v/>
      </c>
      <c r="F38" s="20">
        <f>IF(OR($A38="",F$6="",COUNTIF(Angebote!$A$6:$A$255,F$6)=0),"",IF(Q38&lt;&gt;"",Q38,IF(OR($B$4="Mit höchstem Preis der übrigen Bieter bewerten",AND($B$4="Ausschließen",Positionen!F37="Nein")),IF(COUNT($P38:$T38)=0,"",MAX($P38:$T38)),IF($B$4="Mit 0 bewerten und markieren",0,""))))</f>
        <v/>
      </c>
      <c r="G38" s="20">
        <f>IF(OR($A38="",G$6="",COUNTIF(Angebote!$A$6:$A$255,G$6)=0),"",IF(R38&lt;&gt;"",R38,IF(OR($B$4="Mit höchstem Preis der übrigen Bieter bewerten",AND($B$4="Ausschließen",Positionen!F37="Nein")),IF(COUNT($P38:$T38)=0,"",MAX($P38:$T38)),IF($B$4="Mit 0 bewerten und markieren",0,""))))</f>
        <v/>
      </c>
      <c r="H38" s="20">
        <f>IF(OR($A38="",H$6="",COUNTIF(Angebote!$A$6:$A$255,H$6)=0),"",IF(S38&lt;&gt;"",S38,IF(OR($B$4="Mit höchstem Preis der übrigen Bieter bewerten",AND($B$4="Ausschließen",Positionen!F37="Nein")),IF(COUNT($P38:$T38)=0,"",MAX($P38:$T38)),IF($B$4="Mit 0 bewerten und markieren",0,""))))</f>
        <v/>
      </c>
      <c r="I38" s="20">
        <f>IF(OR($A38="",I$6="",COUNTIF(Angebote!$A$6:$A$255,I$6)=0),"",IF(T38&lt;&gt;"",T38,IF(OR($B$4="Mit höchstem Preis der übrigen Bieter bewerten",AND($B$4="Ausschließen",Positionen!F37="Nein")),IF(COUNT($P38:$T38)=0,"",MAX($P38:$T38)),IF($B$4="Mit 0 bewerten und markieren",0,""))))</f>
        <v/>
      </c>
      <c r="J38" s="25">
        <f>IF(OR(E38="",MIN($E38:$I38)=0),"",E38/MIN($E38:$I38)-1)</f>
        <v/>
      </c>
      <c r="K38" s="25">
        <f>IF(OR(F38="",MIN($E38:$I38)=0),"",F38/MIN($E38:$I38)-1)</f>
        <v/>
      </c>
      <c r="L38" s="25">
        <f>IF(OR(G38="",MIN($E38:$I38)=0),"",G38/MIN($E38:$I38)-1)</f>
        <v/>
      </c>
      <c r="M38" s="25">
        <f>IF(OR(H38="",MIN($E38:$I38)=0),"",H38/MIN($E38:$I38)-1)</f>
        <v/>
      </c>
      <c r="N38" s="25">
        <f>IF(OR(I38="",MIN($E38:$I38)=0),"",I38/MIN($E38:$I38)-1)</f>
        <v/>
      </c>
      <c r="P38" s="20">
        <f>IF(OR($A38="",E$6=""),"",IF(COUNTIFS(Angebote!$A$6:$A$255,E$6,Angebote!$B$6:$B$255,$A38,Angebote!$Q$6:$Q$255,"&gt;=0")=0,"",SUMIFS(Angebote!$Q$6:$Q$255,Angebote!$A$6:$A$255,E$6,Angebote!$B$6:$B$255,$A38)))</f>
        <v/>
      </c>
      <c r="Q38" s="20">
        <f>IF(OR($A38="",F$6=""),"",IF(COUNTIFS(Angebote!$A$6:$A$255,F$6,Angebote!$B$6:$B$255,$A38,Angebote!$Q$6:$Q$255,"&gt;=0")=0,"",SUMIFS(Angebote!$Q$6:$Q$255,Angebote!$A$6:$A$255,F$6,Angebote!$B$6:$B$255,$A38)))</f>
        <v/>
      </c>
      <c r="R38" s="20">
        <f>IF(OR($A38="",G$6=""),"",IF(COUNTIFS(Angebote!$A$6:$A$255,G$6,Angebote!$B$6:$B$255,$A38,Angebote!$Q$6:$Q$255,"&gt;=0")=0,"",SUMIFS(Angebote!$Q$6:$Q$255,Angebote!$A$6:$A$255,G$6,Angebote!$B$6:$B$255,$A38)))</f>
        <v/>
      </c>
      <c r="S38" s="20">
        <f>IF(OR($A38="",H$6=""),"",IF(COUNTIFS(Angebote!$A$6:$A$255,H$6,Angebote!$B$6:$B$255,$A38,Angebote!$Q$6:$Q$255,"&gt;=0")=0,"",SUMIFS(Angebote!$Q$6:$Q$255,Angebote!$A$6:$A$255,H$6,Angebote!$B$6:$B$255,$A38)))</f>
        <v/>
      </c>
      <c r="T38" s="20">
        <f>IF(OR($A38="",I$6=""),"",IF(COUNTIFS(Angebote!$A$6:$A$255,I$6,Angebote!$B$6:$B$255,$A38,Angebote!$Q$6:$Q$255,"&gt;=0")=0,"",SUMIFS(Angebote!$Q$6:$Q$255,Angebote!$A$6:$A$255,I$6,Angebote!$B$6:$B$255,$A38)))</f>
        <v/>
      </c>
    </row>
    <row r="39">
      <c r="A39" s="14">
        <f>IF(Positionen!A38="","",Positionen!A38)</f>
        <v/>
      </c>
      <c r="B39" s="14">
        <f>IF(Positionen!B38="","",Positionen!B38)</f>
        <v/>
      </c>
      <c r="C39" s="15">
        <f>IF(Positionen!D38="","",Positionen!D38)</f>
        <v/>
      </c>
      <c r="D39" s="14">
        <f>IF(Positionen!E38="","",Positionen!E38)</f>
        <v/>
      </c>
      <c r="E39" s="20">
        <f>IF(OR($A39="",E$6="",COUNTIF(Angebote!$A$6:$A$255,E$6)=0),"",IF(P39&lt;&gt;"",P39,IF(OR($B$4="Mit höchstem Preis der übrigen Bieter bewerten",AND($B$4="Ausschließen",Positionen!F38="Nein")),IF(COUNT($P39:$T39)=0,"",MAX($P39:$T39)),IF($B$4="Mit 0 bewerten und markieren",0,""))))</f>
        <v/>
      </c>
      <c r="F39" s="20">
        <f>IF(OR($A39="",F$6="",COUNTIF(Angebote!$A$6:$A$255,F$6)=0),"",IF(Q39&lt;&gt;"",Q39,IF(OR($B$4="Mit höchstem Preis der übrigen Bieter bewerten",AND($B$4="Ausschließen",Positionen!F38="Nein")),IF(COUNT($P39:$T39)=0,"",MAX($P39:$T39)),IF($B$4="Mit 0 bewerten und markieren",0,""))))</f>
        <v/>
      </c>
      <c r="G39" s="20">
        <f>IF(OR($A39="",G$6="",COUNTIF(Angebote!$A$6:$A$255,G$6)=0),"",IF(R39&lt;&gt;"",R39,IF(OR($B$4="Mit höchstem Preis der übrigen Bieter bewerten",AND($B$4="Ausschließen",Positionen!F38="Nein")),IF(COUNT($P39:$T39)=0,"",MAX($P39:$T39)),IF($B$4="Mit 0 bewerten und markieren",0,""))))</f>
        <v/>
      </c>
      <c r="H39" s="20">
        <f>IF(OR($A39="",H$6="",COUNTIF(Angebote!$A$6:$A$255,H$6)=0),"",IF(S39&lt;&gt;"",S39,IF(OR($B$4="Mit höchstem Preis der übrigen Bieter bewerten",AND($B$4="Ausschließen",Positionen!F38="Nein")),IF(COUNT($P39:$T39)=0,"",MAX($P39:$T39)),IF($B$4="Mit 0 bewerten und markieren",0,""))))</f>
        <v/>
      </c>
      <c r="I39" s="20">
        <f>IF(OR($A39="",I$6="",COUNTIF(Angebote!$A$6:$A$255,I$6)=0),"",IF(T39&lt;&gt;"",T39,IF(OR($B$4="Mit höchstem Preis der übrigen Bieter bewerten",AND($B$4="Ausschließen",Positionen!F38="Nein")),IF(COUNT($P39:$T39)=0,"",MAX($P39:$T39)),IF($B$4="Mit 0 bewerten und markieren",0,""))))</f>
        <v/>
      </c>
      <c r="J39" s="25">
        <f>IF(OR(E39="",MIN($E39:$I39)=0),"",E39/MIN($E39:$I39)-1)</f>
        <v/>
      </c>
      <c r="K39" s="25">
        <f>IF(OR(F39="",MIN($E39:$I39)=0),"",F39/MIN($E39:$I39)-1)</f>
        <v/>
      </c>
      <c r="L39" s="25">
        <f>IF(OR(G39="",MIN($E39:$I39)=0),"",G39/MIN($E39:$I39)-1)</f>
        <v/>
      </c>
      <c r="M39" s="25">
        <f>IF(OR(H39="",MIN($E39:$I39)=0),"",H39/MIN($E39:$I39)-1)</f>
        <v/>
      </c>
      <c r="N39" s="25">
        <f>IF(OR(I39="",MIN($E39:$I39)=0),"",I39/MIN($E39:$I39)-1)</f>
        <v/>
      </c>
      <c r="P39" s="20">
        <f>IF(OR($A39="",E$6=""),"",IF(COUNTIFS(Angebote!$A$6:$A$255,E$6,Angebote!$B$6:$B$255,$A39,Angebote!$Q$6:$Q$255,"&gt;=0")=0,"",SUMIFS(Angebote!$Q$6:$Q$255,Angebote!$A$6:$A$255,E$6,Angebote!$B$6:$B$255,$A39)))</f>
        <v/>
      </c>
      <c r="Q39" s="20">
        <f>IF(OR($A39="",F$6=""),"",IF(COUNTIFS(Angebote!$A$6:$A$255,F$6,Angebote!$B$6:$B$255,$A39,Angebote!$Q$6:$Q$255,"&gt;=0")=0,"",SUMIFS(Angebote!$Q$6:$Q$255,Angebote!$A$6:$A$255,F$6,Angebote!$B$6:$B$255,$A39)))</f>
        <v/>
      </c>
      <c r="R39" s="20">
        <f>IF(OR($A39="",G$6=""),"",IF(COUNTIFS(Angebote!$A$6:$A$255,G$6,Angebote!$B$6:$B$255,$A39,Angebote!$Q$6:$Q$255,"&gt;=0")=0,"",SUMIFS(Angebote!$Q$6:$Q$255,Angebote!$A$6:$A$255,G$6,Angebote!$B$6:$B$255,$A39)))</f>
        <v/>
      </c>
      <c r="S39" s="20">
        <f>IF(OR($A39="",H$6=""),"",IF(COUNTIFS(Angebote!$A$6:$A$255,H$6,Angebote!$B$6:$B$255,$A39,Angebote!$Q$6:$Q$255,"&gt;=0")=0,"",SUMIFS(Angebote!$Q$6:$Q$255,Angebote!$A$6:$A$255,H$6,Angebote!$B$6:$B$255,$A39)))</f>
        <v/>
      </c>
      <c r="T39" s="20">
        <f>IF(OR($A39="",I$6=""),"",IF(COUNTIFS(Angebote!$A$6:$A$255,I$6,Angebote!$B$6:$B$255,$A39,Angebote!$Q$6:$Q$255,"&gt;=0")=0,"",SUMIFS(Angebote!$Q$6:$Q$255,Angebote!$A$6:$A$255,I$6,Angebote!$B$6:$B$255,$A39)))</f>
        <v/>
      </c>
    </row>
    <row r="40">
      <c r="A40" s="14">
        <f>IF(Positionen!A39="","",Positionen!A39)</f>
        <v/>
      </c>
      <c r="B40" s="14">
        <f>IF(Positionen!B39="","",Positionen!B39)</f>
        <v/>
      </c>
      <c r="C40" s="15">
        <f>IF(Positionen!D39="","",Positionen!D39)</f>
        <v/>
      </c>
      <c r="D40" s="14">
        <f>IF(Positionen!E39="","",Positionen!E39)</f>
        <v/>
      </c>
      <c r="E40" s="20">
        <f>IF(OR($A40="",E$6="",COUNTIF(Angebote!$A$6:$A$255,E$6)=0),"",IF(P40&lt;&gt;"",P40,IF(OR($B$4="Mit höchstem Preis der übrigen Bieter bewerten",AND($B$4="Ausschließen",Positionen!F39="Nein")),IF(COUNT($P40:$T40)=0,"",MAX($P40:$T40)),IF($B$4="Mit 0 bewerten und markieren",0,""))))</f>
        <v/>
      </c>
      <c r="F40" s="20">
        <f>IF(OR($A40="",F$6="",COUNTIF(Angebote!$A$6:$A$255,F$6)=0),"",IF(Q40&lt;&gt;"",Q40,IF(OR($B$4="Mit höchstem Preis der übrigen Bieter bewerten",AND($B$4="Ausschließen",Positionen!F39="Nein")),IF(COUNT($P40:$T40)=0,"",MAX($P40:$T40)),IF($B$4="Mit 0 bewerten und markieren",0,""))))</f>
        <v/>
      </c>
      <c r="G40" s="20">
        <f>IF(OR($A40="",G$6="",COUNTIF(Angebote!$A$6:$A$255,G$6)=0),"",IF(R40&lt;&gt;"",R40,IF(OR($B$4="Mit höchstem Preis der übrigen Bieter bewerten",AND($B$4="Ausschließen",Positionen!F39="Nein")),IF(COUNT($P40:$T40)=0,"",MAX($P40:$T40)),IF($B$4="Mit 0 bewerten und markieren",0,""))))</f>
        <v/>
      </c>
      <c r="H40" s="20">
        <f>IF(OR($A40="",H$6="",COUNTIF(Angebote!$A$6:$A$255,H$6)=0),"",IF(S40&lt;&gt;"",S40,IF(OR($B$4="Mit höchstem Preis der übrigen Bieter bewerten",AND($B$4="Ausschließen",Positionen!F39="Nein")),IF(COUNT($P40:$T40)=0,"",MAX($P40:$T40)),IF($B$4="Mit 0 bewerten und markieren",0,""))))</f>
        <v/>
      </c>
      <c r="I40" s="20">
        <f>IF(OR($A40="",I$6="",COUNTIF(Angebote!$A$6:$A$255,I$6)=0),"",IF(T40&lt;&gt;"",T40,IF(OR($B$4="Mit höchstem Preis der übrigen Bieter bewerten",AND($B$4="Ausschließen",Positionen!F39="Nein")),IF(COUNT($P40:$T40)=0,"",MAX($P40:$T40)),IF($B$4="Mit 0 bewerten und markieren",0,""))))</f>
        <v/>
      </c>
      <c r="J40" s="25">
        <f>IF(OR(E40="",MIN($E40:$I40)=0),"",E40/MIN($E40:$I40)-1)</f>
        <v/>
      </c>
      <c r="K40" s="25">
        <f>IF(OR(F40="",MIN($E40:$I40)=0),"",F40/MIN($E40:$I40)-1)</f>
        <v/>
      </c>
      <c r="L40" s="25">
        <f>IF(OR(G40="",MIN($E40:$I40)=0),"",G40/MIN($E40:$I40)-1)</f>
        <v/>
      </c>
      <c r="M40" s="25">
        <f>IF(OR(H40="",MIN($E40:$I40)=0),"",H40/MIN($E40:$I40)-1)</f>
        <v/>
      </c>
      <c r="N40" s="25">
        <f>IF(OR(I40="",MIN($E40:$I40)=0),"",I40/MIN($E40:$I40)-1)</f>
        <v/>
      </c>
      <c r="P40" s="20">
        <f>IF(OR($A40="",E$6=""),"",IF(COUNTIFS(Angebote!$A$6:$A$255,E$6,Angebote!$B$6:$B$255,$A40,Angebote!$Q$6:$Q$255,"&gt;=0")=0,"",SUMIFS(Angebote!$Q$6:$Q$255,Angebote!$A$6:$A$255,E$6,Angebote!$B$6:$B$255,$A40)))</f>
        <v/>
      </c>
      <c r="Q40" s="20">
        <f>IF(OR($A40="",F$6=""),"",IF(COUNTIFS(Angebote!$A$6:$A$255,F$6,Angebote!$B$6:$B$255,$A40,Angebote!$Q$6:$Q$255,"&gt;=0")=0,"",SUMIFS(Angebote!$Q$6:$Q$255,Angebote!$A$6:$A$255,F$6,Angebote!$B$6:$B$255,$A40)))</f>
        <v/>
      </c>
      <c r="R40" s="20">
        <f>IF(OR($A40="",G$6=""),"",IF(COUNTIFS(Angebote!$A$6:$A$255,G$6,Angebote!$B$6:$B$255,$A40,Angebote!$Q$6:$Q$255,"&gt;=0")=0,"",SUMIFS(Angebote!$Q$6:$Q$255,Angebote!$A$6:$A$255,G$6,Angebote!$B$6:$B$255,$A40)))</f>
        <v/>
      </c>
      <c r="S40" s="20">
        <f>IF(OR($A40="",H$6=""),"",IF(COUNTIFS(Angebote!$A$6:$A$255,H$6,Angebote!$B$6:$B$255,$A40,Angebote!$Q$6:$Q$255,"&gt;=0")=0,"",SUMIFS(Angebote!$Q$6:$Q$255,Angebote!$A$6:$A$255,H$6,Angebote!$B$6:$B$255,$A40)))</f>
        <v/>
      </c>
      <c r="T40" s="20">
        <f>IF(OR($A40="",I$6=""),"",IF(COUNTIFS(Angebote!$A$6:$A$255,I$6,Angebote!$B$6:$B$255,$A40,Angebote!$Q$6:$Q$255,"&gt;=0")=0,"",SUMIFS(Angebote!$Q$6:$Q$255,Angebote!$A$6:$A$255,I$6,Angebote!$B$6:$B$255,$A40)))</f>
        <v/>
      </c>
    </row>
    <row r="41">
      <c r="A41" s="14">
        <f>IF(Positionen!A40="","",Positionen!A40)</f>
        <v/>
      </c>
      <c r="B41" s="14">
        <f>IF(Positionen!B40="","",Positionen!B40)</f>
        <v/>
      </c>
      <c r="C41" s="15">
        <f>IF(Positionen!D40="","",Positionen!D40)</f>
        <v/>
      </c>
      <c r="D41" s="14">
        <f>IF(Positionen!E40="","",Positionen!E40)</f>
        <v/>
      </c>
      <c r="E41" s="20">
        <f>IF(OR($A41="",E$6="",COUNTIF(Angebote!$A$6:$A$255,E$6)=0),"",IF(P41&lt;&gt;"",P41,IF(OR($B$4="Mit höchstem Preis der übrigen Bieter bewerten",AND($B$4="Ausschließen",Positionen!F40="Nein")),IF(COUNT($P41:$T41)=0,"",MAX($P41:$T41)),IF($B$4="Mit 0 bewerten und markieren",0,""))))</f>
        <v/>
      </c>
      <c r="F41" s="20">
        <f>IF(OR($A41="",F$6="",COUNTIF(Angebote!$A$6:$A$255,F$6)=0),"",IF(Q41&lt;&gt;"",Q41,IF(OR($B$4="Mit höchstem Preis der übrigen Bieter bewerten",AND($B$4="Ausschließen",Positionen!F40="Nein")),IF(COUNT($P41:$T41)=0,"",MAX($P41:$T41)),IF($B$4="Mit 0 bewerten und markieren",0,""))))</f>
        <v/>
      </c>
      <c r="G41" s="20">
        <f>IF(OR($A41="",G$6="",COUNTIF(Angebote!$A$6:$A$255,G$6)=0),"",IF(R41&lt;&gt;"",R41,IF(OR($B$4="Mit höchstem Preis der übrigen Bieter bewerten",AND($B$4="Ausschließen",Positionen!F40="Nein")),IF(COUNT($P41:$T41)=0,"",MAX($P41:$T41)),IF($B$4="Mit 0 bewerten und markieren",0,""))))</f>
        <v/>
      </c>
      <c r="H41" s="20">
        <f>IF(OR($A41="",H$6="",COUNTIF(Angebote!$A$6:$A$255,H$6)=0),"",IF(S41&lt;&gt;"",S41,IF(OR($B$4="Mit höchstem Preis der übrigen Bieter bewerten",AND($B$4="Ausschließen",Positionen!F40="Nein")),IF(COUNT($P41:$T41)=0,"",MAX($P41:$T41)),IF($B$4="Mit 0 bewerten und markieren",0,""))))</f>
        <v/>
      </c>
      <c r="I41" s="20">
        <f>IF(OR($A41="",I$6="",COUNTIF(Angebote!$A$6:$A$255,I$6)=0),"",IF(T41&lt;&gt;"",T41,IF(OR($B$4="Mit höchstem Preis der übrigen Bieter bewerten",AND($B$4="Ausschließen",Positionen!F40="Nein")),IF(COUNT($P41:$T41)=0,"",MAX($P41:$T41)),IF($B$4="Mit 0 bewerten und markieren",0,""))))</f>
        <v/>
      </c>
      <c r="J41" s="25">
        <f>IF(OR(E41="",MIN($E41:$I41)=0),"",E41/MIN($E41:$I41)-1)</f>
        <v/>
      </c>
      <c r="K41" s="25">
        <f>IF(OR(F41="",MIN($E41:$I41)=0),"",F41/MIN($E41:$I41)-1)</f>
        <v/>
      </c>
      <c r="L41" s="25">
        <f>IF(OR(G41="",MIN($E41:$I41)=0),"",G41/MIN($E41:$I41)-1)</f>
        <v/>
      </c>
      <c r="M41" s="25">
        <f>IF(OR(H41="",MIN($E41:$I41)=0),"",H41/MIN($E41:$I41)-1)</f>
        <v/>
      </c>
      <c r="N41" s="25">
        <f>IF(OR(I41="",MIN($E41:$I41)=0),"",I41/MIN($E41:$I41)-1)</f>
        <v/>
      </c>
      <c r="P41" s="20">
        <f>IF(OR($A41="",E$6=""),"",IF(COUNTIFS(Angebote!$A$6:$A$255,E$6,Angebote!$B$6:$B$255,$A41,Angebote!$Q$6:$Q$255,"&gt;=0")=0,"",SUMIFS(Angebote!$Q$6:$Q$255,Angebote!$A$6:$A$255,E$6,Angebote!$B$6:$B$255,$A41)))</f>
        <v/>
      </c>
      <c r="Q41" s="20">
        <f>IF(OR($A41="",F$6=""),"",IF(COUNTIFS(Angebote!$A$6:$A$255,F$6,Angebote!$B$6:$B$255,$A41,Angebote!$Q$6:$Q$255,"&gt;=0")=0,"",SUMIFS(Angebote!$Q$6:$Q$255,Angebote!$A$6:$A$255,F$6,Angebote!$B$6:$B$255,$A41)))</f>
        <v/>
      </c>
      <c r="R41" s="20">
        <f>IF(OR($A41="",G$6=""),"",IF(COUNTIFS(Angebote!$A$6:$A$255,G$6,Angebote!$B$6:$B$255,$A41,Angebote!$Q$6:$Q$255,"&gt;=0")=0,"",SUMIFS(Angebote!$Q$6:$Q$255,Angebote!$A$6:$A$255,G$6,Angebote!$B$6:$B$255,$A41)))</f>
        <v/>
      </c>
      <c r="S41" s="20">
        <f>IF(OR($A41="",H$6=""),"",IF(COUNTIFS(Angebote!$A$6:$A$255,H$6,Angebote!$B$6:$B$255,$A41,Angebote!$Q$6:$Q$255,"&gt;=0")=0,"",SUMIFS(Angebote!$Q$6:$Q$255,Angebote!$A$6:$A$255,H$6,Angebote!$B$6:$B$255,$A41)))</f>
        <v/>
      </c>
      <c r="T41" s="20">
        <f>IF(OR($A41="",I$6=""),"",IF(COUNTIFS(Angebote!$A$6:$A$255,I$6,Angebote!$B$6:$B$255,$A41,Angebote!$Q$6:$Q$255,"&gt;=0")=0,"",SUMIFS(Angebote!$Q$6:$Q$255,Angebote!$A$6:$A$255,I$6,Angebote!$B$6:$B$255,$A41)))</f>
        <v/>
      </c>
    </row>
    <row r="42">
      <c r="A42" s="14">
        <f>IF(Positionen!A41="","",Positionen!A41)</f>
        <v/>
      </c>
      <c r="B42" s="14">
        <f>IF(Positionen!B41="","",Positionen!B41)</f>
        <v/>
      </c>
      <c r="C42" s="15">
        <f>IF(Positionen!D41="","",Positionen!D41)</f>
        <v/>
      </c>
      <c r="D42" s="14">
        <f>IF(Positionen!E41="","",Positionen!E41)</f>
        <v/>
      </c>
      <c r="E42" s="20">
        <f>IF(OR($A42="",E$6="",COUNTIF(Angebote!$A$6:$A$255,E$6)=0),"",IF(P42&lt;&gt;"",P42,IF(OR($B$4="Mit höchstem Preis der übrigen Bieter bewerten",AND($B$4="Ausschließen",Positionen!F41="Nein")),IF(COUNT($P42:$T42)=0,"",MAX($P42:$T42)),IF($B$4="Mit 0 bewerten und markieren",0,""))))</f>
        <v/>
      </c>
      <c r="F42" s="20">
        <f>IF(OR($A42="",F$6="",COUNTIF(Angebote!$A$6:$A$255,F$6)=0),"",IF(Q42&lt;&gt;"",Q42,IF(OR($B$4="Mit höchstem Preis der übrigen Bieter bewerten",AND($B$4="Ausschließen",Positionen!F41="Nein")),IF(COUNT($P42:$T42)=0,"",MAX($P42:$T42)),IF($B$4="Mit 0 bewerten und markieren",0,""))))</f>
        <v/>
      </c>
      <c r="G42" s="20">
        <f>IF(OR($A42="",G$6="",COUNTIF(Angebote!$A$6:$A$255,G$6)=0),"",IF(R42&lt;&gt;"",R42,IF(OR($B$4="Mit höchstem Preis der übrigen Bieter bewerten",AND($B$4="Ausschließen",Positionen!F41="Nein")),IF(COUNT($P42:$T42)=0,"",MAX($P42:$T42)),IF($B$4="Mit 0 bewerten und markieren",0,""))))</f>
        <v/>
      </c>
      <c r="H42" s="20">
        <f>IF(OR($A42="",H$6="",COUNTIF(Angebote!$A$6:$A$255,H$6)=0),"",IF(S42&lt;&gt;"",S42,IF(OR($B$4="Mit höchstem Preis der übrigen Bieter bewerten",AND($B$4="Ausschließen",Positionen!F41="Nein")),IF(COUNT($P42:$T42)=0,"",MAX($P42:$T42)),IF($B$4="Mit 0 bewerten und markieren",0,""))))</f>
        <v/>
      </c>
      <c r="I42" s="20">
        <f>IF(OR($A42="",I$6="",COUNTIF(Angebote!$A$6:$A$255,I$6)=0),"",IF(T42&lt;&gt;"",T42,IF(OR($B$4="Mit höchstem Preis der übrigen Bieter bewerten",AND($B$4="Ausschließen",Positionen!F41="Nein")),IF(COUNT($P42:$T42)=0,"",MAX($P42:$T42)),IF($B$4="Mit 0 bewerten und markieren",0,""))))</f>
        <v/>
      </c>
      <c r="J42" s="25">
        <f>IF(OR(E42="",MIN($E42:$I42)=0),"",E42/MIN($E42:$I42)-1)</f>
        <v/>
      </c>
      <c r="K42" s="25">
        <f>IF(OR(F42="",MIN($E42:$I42)=0),"",F42/MIN($E42:$I42)-1)</f>
        <v/>
      </c>
      <c r="L42" s="25">
        <f>IF(OR(G42="",MIN($E42:$I42)=0),"",G42/MIN($E42:$I42)-1)</f>
        <v/>
      </c>
      <c r="M42" s="25">
        <f>IF(OR(H42="",MIN($E42:$I42)=0),"",H42/MIN($E42:$I42)-1)</f>
        <v/>
      </c>
      <c r="N42" s="25">
        <f>IF(OR(I42="",MIN($E42:$I42)=0),"",I42/MIN($E42:$I42)-1)</f>
        <v/>
      </c>
      <c r="P42" s="20">
        <f>IF(OR($A42="",E$6=""),"",IF(COUNTIFS(Angebote!$A$6:$A$255,E$6,Angebote!$B$6:$B$255,$A42,Angebote!$Q$6:$Q$255,"&gt;=0")=0,"",SUMIFS(Angebote!$Q$6:$Q$255,Angebote!$A$6:$A$255,E$6,Angebote!$B$6:$B$255,$A42)))</f>
        <v/>
      </c>
      <c r="Q42" s="20">
        <f>IF(OR($A42="",F$6=""),"",IF(COUNTIFS(Angebote!$A$6:$A$255,F$6,Angebote!$B$6:$B$255,$A42,Angebote!$Q$6:$Q$255,"&gt;=0")=0,"",SUMIFS(Angebote!$Q$6:$Q$255,Angebote!$A$6:$A$255,F$6,Angebote!$B$6:$B$255,$A42)))</f>
        <v/>
      </c>
      <c r="R42" s="20">
        <f>IF(OR($A42="",G$6=""),"",IF(COUNTIFS(Angebote!$A$6:$A$255,G$6,Angebote!$B$6:$B$255,$A42,Angebote!$Q$6:$Q$255,"&gt;=0")=0,"",SUMIFS(Angebote!$Q$6:$Q$255,Angebote!$A$6:$A$255,G$6,Angebote!$B$6:$B$255,$A42)))</f>
        <v/>
      </c>
      <c r="S42" s="20">
        <f>IF(OR($A42="",H$6=""),"",IF(COUNTIFS(Angebote!$A$6:$A$255,H$6,Angebote!$B$6:$B$255,$A42,Angebote!$Q$6:$Q$255,"&gt;=0")=0,"",SUMIFS(Angebote!$Q$6:$Q$255,Angebote!$A$6:$A$255,H$6,Angebote!$B$6:$B$255,$A42)))</f>
        <v/>
      </c>
      <c r="T42" s="20">
        <f>IF(OR($A42="",I$6=""),"",IF(COUNTIFS(Angebote!$A$6:$A$255,I$6,Angebote!$B$6:$B$255,$A42,Angebote!$Q$6:$Q$255,"&gt;=0")=0,"",SUMIFS(Angebote!$Q$6:$Q$255,Angebote!$A$6:$A$255,I$6,Angebote!$B$6:$B$255,$A42)))</f>
        <v/>
      </c>
    </row>
    <row r="43">
      <c r="A43" s="14">
        <f>IF(Positionen!A42="","",Positionen!A42)</f>
        <v/>
      </c>
      <c r="B43" s="14">
        <f>IF(Positionen!B42="","",Positionen!B42)</f>
        <v/>
      </c>
      <c r="C43" s="15">
        <f>IF(Positionen!D42="","",Positionen!D42)</f>
        <v/>
      </c>
      <c r="D43" s="14">
        <f>IF(Positionen!E42="","",Positionen!E42)</f>
        <v/>
      </c>
      <c r="E43" s="20">
        <f>IF(OR($A43="",E$6="",COUNTIF(Angebote!$A$6:$A$255,E$6)=0),"",IF(P43&lt;&gt;"",P43,IF(OR($B$4="Mit höchstem Preis der übrigen Bieter bewerten",AND($B$4="Ausschließen",Positionen!F42="Nein")),IF(COUNT($P43:$T43)=0,"",MAX($P43:$T43)),IF($B$4="Mit 0 bewerten und markieren",0,""))))</f>
        <v/>
      </c>
      <c r="F43" s="20">
        <f>IF(OR($A43="",F$6="",COUNTIF(Angebote!$A$6:$A$255,F$6)=0),"",IF(Q43&lt;&gt;"",Q43,IF(OR($B$4="Mit höchstem Preis der übrigen Bieter bewerten",AND($B$4="Ausschließen",Positionen!F42="Nein")),IF(COUNT($P43:$T43)=0,"",MAX($P43:$T43)),IF($B$4="Mit 0 bewerten und markieren",0,""))))</f>
        <v/>
      </c>
      <c r="G43" s="20">
        <f>IF(OR($A43="",G$6="",COUNTIF(Angebote!$A$6:$A$255,G$6)=0),"",IF(R43&lt;&gt;"",R43,IF(OR($B$4="Mit höchstem Preis der übrigen Bieter bewerten",AND($B$4="Ausschließen",Positionen!F42="Nein")),IF(COUNT($P43:$T43)=0,"",MAX($P43:$T43)),IF($B$4="Mit 0 bewerten und markieren",0,""))))</f>
        <v/>
      </c>
      <c r="H43" s="20">
        <f>IF(OR($A43="",H$6="",COUNTIF(Angebote!$A$6:$A$255,H$6)=0),"",IF(S43&lt;&gt;"",S43,IF(OR($B$4="Mit höchstem Preis der übrigen Bieter bewerten",AND($B$4="Ausschließen",Positionen!F42="Nein")),IF(COUNT($P43:$T43)=0,"",MAX($P43:$T43)),IF($B$4="Mit 0 bewerten und markieren",0,""))))</f>
        <v/>
      </c>
      <c r="I43" s="20">
        <f>IF(OR($A43="",I$6="",COUNTIF(Angebote!$A$6:$A$255,I$6)=0),"",IF(T43&lt;&gt;"",T43,IF(OR($B$4="Mit höchstem Preis der übrigen Bieter bewerten",AND($B$4="Ausschließen",Positionen!F42="Nein")),IF(COUNT($P43:$T43)=0,"",MAX($P43:$T43)),IF($B$4="Mit 0 bewerten und markieren",0,""))))</f>
        <v/>
      </c>
      <c r="J43" s="25">
        <f>IF(OR(E43="",MIN($E43:$I43)=0),"",E43/MIN($E43:$I43)-1)</f>
        <v/>
      </c>
      <c r="K43" s="25">
        <f>IF(OR(F43="",MIN($E43:$I43)=0),"",F43/MIN($E43:$I43)-1)</f>
        <v/>
      </c>
      <c r="L43" s="25">
        <f>IF(OR(G43="",MIN($E43:$I43)=0),"",G43/MIN($E43:$I43)-1)</f>
        <v/>
      </c>
      <c r="M43" s="25">
        <f>IF(OR(H43="",MIN($E43:$I43)=0),"",H43/MIN($E43:$I43)-1)</f>
        <v/>
      </c>
      <c r="N43" s="25">
        <f>IF(OR(I43="",MIN($E43:$I43)=0),"",I43/MIN($E43:$I43)-1)</f>
        <v/>
      </c>
      <c r="P43" s="20">
        <f>IF(OR($A43="",E$6=""),"",IF(COUNTIFS(Angebote!$A$6:$A$255,E$6,Angebote!$B$6:$B$255,$A43,Angebote!$Q$6:$Q$255,"&gt;=0")=0,"",SUMIFS(Angebote!$Q$6:$Q$255,Angebote!$A$6:$A$255,E$6,Angebote!$B$6:$B$255,$A43)))</f>
        <v/>
      </c>
      <c r="Q43" s="20">
        <f>IF(OR($A43="",F$6=""),"",IF(COUNTIFS(Angebote!$A$6:$A$255,F$6,Angebote!$B$6:$B$255,$A43,Angebote!$Q$6:$Q$255,"&gt;=0")=0,"",SUMIFS(Angebote!$Q$6:$Q$255,Angebote!$A$6:$A$255,F$6,Angebote!$B$6:$B$255,$A43)))</f>
        <v/>
      </c>
      <c r="R43" s="20">
        <f>IF(OR($A43="",G$6=""),"",IF(COUNTIFS(Angebote!$A$6:$A$255,G$6,Angebote!$B$6:$B$255,$A43,Angebote!$Q$6:$Q$255,"&gt;=0")=0,"",SUMIFS(Angebote!$Q$6:$Q$255,Angebote!$A$6:$A$255,G$6,Angebote!$B$6:$B$255,$A43)))</f>
        <v/>
      </c>
      <c r="S43" s="20">
        <f>IF(OR($A43="",H$6=""),"",IF(COUNTIFS(Angebote!$A$6:$A$255,H$6,Angebote!$B$6:$B$255,$A43,Angebote!$Q$6:$Q$255,"&gt;=0")=0,"",SUMIFS(Angebote!$Q$6:$Q$255,Angebote!$A$6:$A$255,H$6,Angebote!$B$6:$B$255,$A43)))</f>
        <v/>
      </c>
      <c r="T43" s="20">
        <f>IF(OR($A43="",I$6=""),"",IF(COUNTIFS(Angebote!$A$6:$A$255,I$6,Angebote!$B$6:$B$255,$A43,Angebote!$Q$6:$Q$255,"&gt;=0")=0,"",SUMIFS(Angebote!$Q$6:$Q$255,Angebote!$A$6:$A$255,I$6,Angebote!$B$6:$B$255,$A43)))</f>
        <v/>
      </c>
    </row>
    <row r="44">
      <c r="A44" s="14">
        <f>IF(Positionen!A43="","",Positionen!A43)</f>
        <v/>
      </c>
      <c r="B44" s="14">
        <f>IF(Positionen!B43="","",Positionen!B43)</f>
        <v/>
      </c>
      <c r="C44" s="15">
        <f>IF(Positionen!D43="","",Positionen!D43)</f>
        <v/>
      </c>
      <c r="D44" s="14">
        <f>IF(Positionen!E43="","",Positionen!E43)</f>
        <v/>
      </c>
      <c r="E44" s="20">
        <f>IF(OR($A44="",E$6="",COUNTIF(Angebote!$A$6:$A$255,E$6)=0),"",IF(P44&lt;&gt;"",P44,IF(OR($B$4="Mit höchstem Preis der übrigen Bieter bewerten",AND($B$4="Ausschließen",Positionen!F43="Nein")),IF(COUNT($P44:$T44)=0,"",MAX($P44:$T44)),IF($B$4="Mit 0 bewerten und markieren",0,""))))</f>
        <v/>
      </c>
      <c r="F44" s="20">
        <f>IF(OR($A44="",F$6="",COUNTIF(Angebote!$A$6:$A$255,F$6)=0),"",IF(Q44&lt;&gt;"",Q44,IF(OR($B$4="Mit höchstem Preis der übrigen Bieter bewerten",AND($B$4="Ausschließen",Positionen!F43="Nein")),IF(COUNT($P44:$T44)=0,"",MAX($P44:$T44)),IF($B$4="Mit 0 bewerten und markieren",0,""))))</f>
        <v/>
      </c>
      <c r="G44" s="20">
        <f>IF(OR($A44="",G$6="",COUNTIF(Angebote!$A$6:$A$255,G$6)=0),"",IF(R44&lt;&gt;"",R44,IF(OR($B$4="Mit höchstem Preis der übrigen Bieter bewerten",AND($B$4="Ausschließen",Positionen!F43="Nein")),IF(COUNT($P44:$T44)=0,"",MAX($P44:$T44)),IF($B$4="Mit 0 bewerten und markieren",0,""))))</f>
        <v/>
      </c>
      <c r="H44" s="20">
        <f>IF(OR($A44="",H$6="",COUNTIF(Angebote!$A$6:$A$255,H$6)=0),"",IF(S44&lt;&gt;"",S44,IF(OR($B$4="Mit höchstem Preis der übrigen Bieter bewerten",AND($B$4="Ausschließen",Positionen!F43="Nein")),IF(COUNT($P44:$T44)=0,"",MAX($P44:$T44)),IF($B$4="Mit 0 bewerten und markieren",0,""))))</f>
        <v/>
      </c>
      <c r="I44" s="20">
        <f>IF(OR($A44="",I$6="",COUNTIF(Angebote!$A$6:$A$255,I$6)=0),"",IF(T44&lt;&gt;"",T44,IF(OR($B$4="Mit höchstem Preis der übrigen Bieter bewerten",AND($B$4="Ausschließen",Positionen!F43="Nein")),IF(COUNT($P44:$T44)=0,"",MAX($P44:$T44)),IF($B$4="Mit 0 bewerten und markieren",0,""))))</f>
        <v/>
      </c>
      <c r="J44" s="25">
        <f>IF(OR(E44="",MIN($E44:$I44)=0),"",E44/MIN($E44:$I44)-1)</f>
        <v/>
      </c>
      <c r="K44" s="25">
        <f>IF(OR(F44="",MIN($E44:$I44)=0),"",F44/MIN($E44:$I44)-1)</f>
        <v/>
      </c>
      <c r="L44" s="25">
        <f>IF(OR(G44="",MIN($E44:$I44)=0),"",G44/MIN($E44:$I44)-1)</f>
        <v/>
      </c>
      <c r="M44" s="25">
        <f>IF(OR(H44="",MIN($E44:$I44)=0),"",H44/MIN($E44:$I44)-1)</f>
        <v/>
      </c>
      <c r="N44" s="25">
        <f>IF(OR(I44="",MIN($E44:$I44)=0),"",I44/MIN($E44:$I44)-1)</f>
        <v/>
      </c>
      <c r="P44" s="20">
        <f>IF(OR($A44="",E$6=""),"",IF(COUNTIFS(Angebote!$A$6:$A$255,E$6,Angebote!$B$6:$B$255,$A44,Angebote!$Q$6:$Q$255,"&gt;=0")=0,"",SUMIFS(Angebote!$Q$6:$Q$255,Angebote!$A$6:$A$255,E$6,Angebote!$B$6:$B$255,$A44)))</f>
        <v/>
      </c>
      <c r="Q44" s="20">
        <f>IF(OR($A44="",F$6=""),"",IF(COUNTIFS(Angebote!$A$6:$A$255,F$6,Angebote!$B$6:$B$255,$A44,Angebote!$Q$6:$Q$255,"&gt;=0")=0,"",SUMIFS(Angebote!$Q$6:$Q$255,Angebote!$A$6:$A$255,F$6,Angebote!$B$6:$B$255,$A44)))</f>
        <v/>
      </c>
      <c r="R44" s="20">
        <f>IF(OR($A44="",G$6=""),"",IF(COUNTIFS(Angebote!$A$6:$A$255,G$6,Angebote!$B$6:$B$255,$A44,Angebote!$Q$6:$Q$255,"&gt;=0")=0,"",SUMIFS(Angebote!$Q$6:$Q$255,Angebote!$A$6:$A$255,G$6,Angebote!$B$6:$B$255,$A44)))</f>
        <v/>
      </c>
      <c r="S44" s="20">
        <f>IF(OR($A44="",H$6=""),"",IF(COUNTIFS(Angebote!$A$6:$A$255,H$6,Angebote!$B$6:$B$255,$A44,Angebote!$Q$6:$Q$255,"&gt;=0")=0,"",SUMIFS(Angebote!$Q$6:$Q$255,Angebote!$A$6:$A$255,H$6,Angebote!$B$6:$B$255,$A44)))</f>
        <v/>
      </c>
      <c r="T44" s="20">
        <f>IF(OR($A44="",I$6=""),"",IF(COUNTIFS(Angebote!$A$6:$A$255,I$6,Angebote!$B$6:$B$255,$A44,Angebote!$Q$6:$Q$255,"&gt;=0")=0,"",SUMIFS(Angebote!$Q$6:$Q$255,Angebote!$A$6:$A$255,I$6,Angebote!$B$6:$B$255,$A44)))</f>
        <v/>
      </c>
    </row>
    <row r="45">
      <c r="A45" s="14">
        <f>IF(Positionen!A44="","",Positionen!A44)</f>
        <v/>
      </c>
      <c r="B45" s="14">
        <f>IF(Positionen!B44="","",Positionen!B44)</f>
        <v/>
      </c>
      <c r="C45" s="15">
        <f>IF(Positionen!D44="","",Positionen!D44)</f>
        <v/>
      </c>
      <c r="D45" s="14">
        <f>IF(Positionen!E44="","",Positionen!E44)</f>
        <v/>
      </c>
      <c r="E45" s="20">
        <f>IF(OR($A45="",E$6="",COUNTIF(Angebote!$A$6:$A$255,E$6)=0),"",IF(P45&lt;&gt;"",P45,IF(OR($B$4="Mit höchstem Preis der übrigen Bieter bewerten",AND($B$4="Ausschließen",Positionen!F44="Nein")),IF(COUNT($P45:$T45)=0,"",MAX($P45:$T45)),IF($B$4="Mit 0 bewerten und markieren",0,""))))</f>
        <v/>
      </c>
      <c r="F45" s="20">
        <f>IF(OR($A45="",F$6="",COUNTIF(Angebote!$A$6:$A$255,F$6)=0),"",IF(Q45&lt;&gt;"",Q45,IF(OR($B$4="Mit höchstem Preis der übrigen Bieter bewerten",AND($B$4="Ausschließen",Positionen!F44="Nein")),IF(COUNT($P45:$T45)=0,"",MAX($P45:$T45)),IF($B$4="Mit 0 bewerten und markieren",0,""))))</f>
        <v/>
      </c>
      <c r="G45" s="20">
        <f>IF(OR($A45="",G$6="",COUNTIF(Angebote!$A$6:$A$255,G$6)=0),"",IF(R45&lt;&gt;"",R45,IF(OR($B$4="Mit höchstem Preis der übrigen Bieter bewerten",AND($B$4="Ausschließen",Positionen!F44="Nein")),IF(COUNT($P45:$T45)=0,"",MAX($P45:$T45)),IF($B$4="Mit 0 bewerten und markieren",0,""))))</f>
        <v/>
      </c>
      <c r="H45" s="20">
        <f>IF(OR($A45="",H$6="",COUNTIF(Angebote!$A$6:$A$255,H$6)=0),"",IF(S45&lt;&gt;"",S45,IF(OR($B$4="Mit höchstem Preis der übrigen Bieter bewerten",AND($B$4="Ausschließen",Positionen!F44="Nein")),IF(COUNT($P45:$T45)=0,"",MAX($P45:$T45)),IF($B$4="Mit 0 bewerten und markieren",0,""))))</f>
        <v/>
      </c>
      <c r="I45" s="20">
        <f>IF(OR($A45="",I$6="",COUNTIF(Angebote!$A$6:$A$255,I$6)=0),"",IF(T45&lt;&gt;"",T45,IF(OR($B$4="Mit höchstem Preis der übrigen Bieter bewerten",AND($B$4="Ausschließen",Positionen!F44="Nein")),IF(COUNT($P45:$T45)=0,"",MAX($P45:$T45)),IF($B$4="Mit 0 bewerten und markieren",0,""))))</f>
        <v/>
      </c>
      <c r="J45" s="25">
        <f>IF(OR(E45="",MIN($E45:$I45)=0),"",E45/MIN($E45:$I45)-1)</f>
        <v/>
      </c>
      <c r="K45" s="25">
        <f>IF(OR(F45="",MIN($E45:$I45)=0),"",F45/MIN($E45:$I45)-1)</f>
        <v/>
      </c>
      <c r="L45" s="25">
        <f>IF(OR(G45="",MIN($E45:$I45)=0),"",G45/MIN($E45:$I45)-1)</f>
        <v/>
      </c>
      <c r="M45" s="25">
        <f>IF(OR(H45="",MIN($E45:$I45)=0),"",H45/MIN($E45:$I45)-1)</f>
        <v/>
      </c>
      <c r="N45" s="25">
        <f>IF(OR(I45="",MIN($E45:$I45)=0),"",I45/MIN($E45:$I45)-1)</f>
        <v/>
      </c>
      <c r="P45" s="20">
        <f>IF(OR($A45="",E$6=""),"",IF(COUNTIFS(Angebote!$A$6:$A$255,E$6,Angebote!$B$6:$B$255,$A45,Angebote!$Q$6:$Q$255,"&gt;=0")=0,"",SUMIFS(Angebote!$Q$6:$Q$255,Angebote!$A$6:$A$255,E$6,Angebote!$B$6:$B$255,$A45)))</f>
        <v/>
      </c>
      <c r="Q45" s="20">
        <f>IF(OR($A45="",F$6=""),"",IF(COUNTIFS(Angebote!$A$6:$A$255,F$6,Angebote!$B$6:$B$255,$A45,Angebote!$Q$6:$Q$255,"&gt;=0")=0,"",SUMIFS(Angebote!$Q$6:$Q$255,Angebote!$A$6:$A$255,F$6,Angebote!$B$6:$B$255,$A45)))</f>
        <v/>
      </c>
      <c r="R45" s="20">
        <f>IF(OR($A45="",G$6=""),"",IF(COUNTIFS(Angebote!$A$6:$A$255,G$6,Angebote!$B$6:$B$255,$A45,Angebote!$Q$6:$Q$255,"&gt;=0")=0,"",SUMIFS(Angebote!$Q$6:$Q$255,Angebote!$A$6:$A$255,G$6,Angebote!$B$6:$B$255,$A45)))</f>
        <v/>
      </c>
      <c r="S45" s="20">
        <f>IF(OR($A45="",H$6=""),"",IF(COUNTIFS(Angebote!$A$6:$A$255,H$6,Angebote!$B$6:$B$255,$A45,Angebote!$Q$6:$Q$255,"&gt;=0")=0,"",SUMIFS(Angebote!$Q$6:$Q$255,Angebote!$A$6:$A$255,H$6,Angebote!$B$6:$B$255,$A45)))</f>
        <v/>
      </c>
      <c r="T45" s="20">
        <f>IF(OR($A45="",I$6=""),"",IF(COUNTIFS(Angebote!$A$6:$A$255,I$6,Angebote!$B$6:$B$255,$A45,Angebote!$Q$6:$Q$255,"&gt;=0")=0,"",SUMIFS(Angebote!$Q$6:$Q$255,Angebote!$A$6:$A$255,I$6,Angebote!$B$6:$B$255,$A45)))</f>
        <v/>
      </c>
    </row>
    <row r="46">
      <c r="A46" s="14">
        <f>IF(Positionen!A45="","",Positionen!A45)</f>
        <v/>
      </c>
      <c r="B46" s="14">
        <f>IF(Positionen!B45="","",Positionen!B45)</f>
        <v/>
      </c>
      <c r="C46" s="15">
        <f>IF(Positionen!D45="","",Positionen!D45)</f>
        <v/>
      </c>
      <c r="D46" s="14">
        <f>IF(Positionen!E45="","",Positionen!E45)</f>
        <v/>
      </c>
      <c r="E46" s="20">
        <f>IF(OR($A46="",E$6="",COUNTIF(Angebote!$A$6:$A$255,E$6)=0),"",IF(P46&lt;&gt;"",P46,IF(OR($B$4="Mit höchstem Preis der übrigen Bieter bewerten",AND($B$4="Ausschließen",Positionen!F45="Nein")),IF(COUNT($P46:$T46)=0,"",MAX($P46:$T46)),IF($B$4="Mit 0 bewerten und markieren",0,""))))</f>
        <v/>
      </c>
      <c r="F46" s="20">
        <f>IF(OR($A46="",F$6="",COUNTIF(Angebote!$A$6:$A$255,F$6)=0),"",IF(Q46&lt;&gt;"",Q46,IF(OR($B$4="Mit höchstem Preis der übrigen Bieter bewerten",AND($B$4="Ausschließen",Positionen!F45="Nein")),IF(COUNT($P46:$T46)=0,"",MAX($P46:$T46)),IF($B$4="Mit 0 bewerten und markieren",0,""))))</f>
        <v/>
      </c>
      <c r="G46" s="20">
        <f>IF(OR($A46="",G$6="",COUNTIF(Angebote!$A$6:$A$255,G$6)=0),"",IF(R46&lt;&gt;"",R46,IF(OR($B$4="Mit höchstem Preis der übrigen Bieter bewerten",AND($B$4="Ausschließen",Positionen!F45="Nein")),IF(COUNT($P46:$T46)=0,"",MAX($P46:$T46)),IF($B$4="Mit 0 bewerten und markieren",0,""))))</f>
        <v/>
      </c>
      <c r="H46" s="20">
        <f>IF(OR($A46="",H$6="",COUNTIF(Angebote!$A$6:$A$255,H$6)=0),"",IF(S46&lt;&gt;"",S46,IF(OR($B$4="Mit höchstem Preis der übrigen Bieter bewerten",AND($B$4="Ausschließen",Positionen!F45="Nein")),IF(COUNT($P46:$T46)=0,"",MAX($P46:$T46)),IF($B$4="Mit 0 bewerten und markieren",0,""))))</f>
        <v/>
      </c>
      <c r="I46" s="20">
        <f>IF(OR($A46="",I$6="",COUNTIF(Angebote!$A$6:$A$255,I$6)=0),"",IF(T46&lt;&gt;"",T46,IF(OR($B$4="Mit höchstem Preis der übrigen Bieter bewerten",AND($B$4="Ausschließen",Positionen!F45="Nein")),IF(COUNT($P46:$T46)=0,"",MAX($P46:$T46)),IF($B$4="Mit 0 bewerten und markieren",0,""))))</f>
        <v/>
      </c>
      <c r="J46" s="25">
        <f>IF(OR(E46="",MIN($E46:$I46)=0),"",E46/MIN($E46:$I46)-1)</f>
        <v/>
      </c>
      <c r="K46" s="25">
        <f>IF(OR(F46="",MIN($E46:$I46)=0),"",F46/MIN($E46:$I46)-1)</f>
        <v/>
      </c>
      <c r="L46" s="25">
        <f>IF(OR(G46="",MIN($E46:$I46)=0),"",G46/MIN($E46:$I46)-1)</f>
        <v/>
      </c>
      <c r="M46" s="25">
        <f>IF(OR(H46="",MIN($E46:$I46)=0),"",H46/MIN($E46:$I46)-1)</f>
        <v/>
      </c>
      <c r="N46" s="25">
        <f>IF(OR(I46="",MIN($E46:$I46)=0),"",I46/MIN($E46:$I46)-1)</f>
        <v/>
      </c>
      <c r="P46" s="20">
        <f>IF(OR($A46="",E$6=""),"",IF(COUNTIFS(Angebote!$A$6:$A$255,E$6,Angebote!$B$6:$B$255,$A46,Angebote!$Q$6:$Q$255,"&gt;=0")=0,"",SUMIFS(Angebote!$Q$6:$Q$255,Angebote!$A$6:$A$255,E$6,Angebote!$B$6:$B$255,$A46)))</f>
        <v/>
      </c>
      <c r="Q46" s="20">
        <f>IF(OR($A46="",F$6=""),"",IF(COUNTIFS(Angebote!$A$6:$A$255,F$6,Angebote!$B$6:$B$255,$A46,Angebote!$Q$6:$Q$255,"&gt;=0")=0,"",SUMIFS(Angebote!$Q$6:$Q$255,Angebote!$A$6:$A$255,F$6,Angebote!$B$6:$B$255,$A46)))</f>
        <v/>
      </c>
      <c r="R46" s="20">
        <f>IF(OR($A46="",G$6=""),"",IF(COUNTIFS(Angebote!$A$6:$A$255,G$6,Angebote!$B$6:$B$255,$A46,Angebote!$Q$6:$Q$255,"&gt;=0")=0,"",SUMIFS(Angebote!$Q$6:$Q$255,Angebote!$A$6:$A$255,G$6,Angebote!$B$6:$B$255,$A46)))</f>
        <v/>
      </c>
      <c r="S46" s="20">
        <f>IF(OR($A46="",H$6=""),"",IF(COUNTIFS(Angebote!$A$6:$A$255,H$6,Angebote!$B$6:$B$255,$A46,Angebote!$Q$6:$Q$255,"&gt;=0")=0,"",SUMIFS(Angebote!$Q$6:$Q$255,Angebote!$A$6:$A$255,H$6,Angebote!$B$6:$B$255,$A46)))</f>
        <v/>
      </c>
      <c r="T46" s="20">
        <f>IF(OR($A46="",I$6=""),"",IF(COUNTIFS(Angebote!$A$6:$A$255,I$6,Angebote!$B$6:$B$255,$A46,Angebote!$Q$6:$Q$255,"&gt;=0")=0,"",SUMIFS(Angebote!$Q$6:$Q$255,Angebote!$A$6:$A$255,I$6,Angebote!$B$6:$B$255,$A46)))</f>
        <v/>
      </c>
    </row>
    <row r="47">
      <c r="A47" s="14">
        <f>IF(Positionen!A46="","",Positionen!A46)</f>
        <v/>
      </c>
      <c r="B47" s="14">
        <f>IF(Positionen!B46="","",Positionen!B46)</f>
        <v/>
      </c>
      <c r="C47" s="15">
        <f>IF(Positionen!D46="","",Positionen!D46)</f>
        <v/>
      </c>
      <c r="D47" s="14">
        <f>IF(Positionen!E46="","",Positionen!E46)</f>
        <v/>
      </c>
      <c r="E47" s="20">
        <f>IF(OR($A47="",E$6="",COUNTIF(Angebote!$A$6:$A$255,E$6)=0),"",IF(P47&lt;&gt;"",P47,IF(OR($B$4="Mit höchstem Preis der übrigen Bieter bewerten",AND($B$4="Ausschließen",Positionen!F46="Nein")),IF(COUNT($P47:$T47)=0,"",MAX($P47:$T47)),IF($B$4="Mit 0 bewerten und markieren",0,""))))</f>
        <v/>
      </c>
      <c r="F47" s="20">
        <f>IF(OR($A47="",F$6="",COUNTIF(Angebote!$A$6:$A$255,F$6)=0),"",IF(Q47&lt;&gt;"",Q47,IF(OR($B$4="Mit höchstem Preis der übrigen Bieter bewerten",AND($B$4="Ausschließen",Positionen!F46="Nein")),IF(COUNT($P47:$T47)=0,"",MAX($P47:$T47)),IF($B$4="Mit 0 bewerten und markieren",0,""))))</f>
        <v/>
      </c>
      <c r="G47" s="20">
        <f>IF(OR($A47="",G$6="",COUNTIF(Angebote!$A$6:$A$255,G$6)=0),"",IF(R47&lt;&gt;"",R47,IF(OR($B$4="Mit höchstem Preis der übrigen Bieter bewerten",AND($B$4="Ausschließen",Positionen!F46="Nein")),IF(COUNT($P47:$T47)=0,"",MAX($P47:$T47)),IF($B$4="Mit 0 bewerten und markieren",0,""))))</f>
        <v/>
      </c>
      <c r="H47" s="20">
        <f>IF(OR($A47="",H$6="",COUNTIF(Angebote!$A$6:$A$255,H$6)=0),"",IF(S47&lt;&gt;"",S47,IF(OR($B$4="Mit höchstem Preis der übrigen Bieter bewerten",AND($B$4="Ausschließen",Positionen!F46="Nein")),IF(COUNT($P47:$T47)=0,"",MAX($P47:$T47)),IF($B$4="Mit 0 bewerten und markieren",0,""))))</f>
        <v/>
      </c>
      <c r="I47" s="20">
        <f>IF(OR($A47="",I$6="",COUNTIF(Angebote!$A$6:$A$255,I$6)=0),"",IF(T47&lt;&gt;"",T47,IF(OR($B$4="Mit höchstem Preis der übrigen Bieter bewerten",AND($B$4="Ausschließen",Positionen!F46="Nein")),IF(COUNT($P47:$T47)=0,"",MAX($P47:$T47)),IF($B$4="Mit 0 bewerten und markieren",0,""))))</f>
        <v/>
      </c>
      <c r="J47" s="25">
        <f>IF(OR(E47="",MIN($E47:$I47)=0),"",E47/MIN($E47:$I47)-1)</f>
        <v/>
      </c>
      <c r="K47" s="25">
        <f>IF(OR(F47="",MIN($E47:$I47)=0),"",F47/MIN($E47:$I47)-1)</f>
        <v/>
      </c>
      <c r="L47" s="25">
        <f>IF(OR(G47="",MIN($E47:$I47)=0),"",G47/MIN($E47:$I47)-1)</f>
        <v/>
      </c>
      <c r="M47" s="25">
        <f>IF(OR(H47="",MIN($E47:$I47)=0),"",H47/MIN($E47:$I47)-1)</f>
        <v/>
      </c>
      <c r="N47" s="25">
        <f>IF(OR(I47="",MIN($E47:$I47)=0),"",I47/MIN($E47:$I47)-1)</f>
        <v/>
      </c>
      <c r="P47" s="20">
        <f>IF(OR($A47="",E$6=""),"",IF(COUNTIFS(Angebote!$A$6:$A$255,E$6,Angebote!$B$6:$B$255,$A47,Angebote!$Q$6:$Q$255,"&gt;=0")=0,"",SUMIFS(Angebote!$Q$6:$Q$255,Angebote!$A$6:$A$255,E$6,Angebote!$B$6:$B$255,$A47)))</f>
        <v/>
      </c>
      <c r="Q47" s="20">
        <f>IF(OR($A47="",F$6=""),"",IF(COUNTIFS(Angebote!$A$6:$A$255,F$6,Angebote!$B$6:$B$255,$A47,Angebote!$Q$6:$Q$255,"&gt;=0")=0,"",SUMIFS(Angebote!$Q$6:$Q$255,Angebote!$A$6:$A$255,F$6,Angebote!$B$6:$B$255,$A47)))</f>
        <v/>
      </c>
      <c r="R47" s="20">
        <f>IF(OR($A47="",G$6=""),"",IF(COUNTIFS(Angebote!$A$6:$A$255,G$6,Angebote!$B$6:$B$255,$A47,Angebote!$Q$6:$Q$255,"&gt;=0")=0,"",SUMIFS(Angebote!$Q$6:$Q$255,Angebote!$A$6:$A$255,G$6,Angebote!$B$6:$B$255,$A47)))</f>
        <v/>
      </c>
      <c r="S47" s="20">
        <f>IF(OR($A47="",H$6=""),"",IF(COUNTIFS(Angebote!$A$6:$A$255,H$6,Angebote!$B$6:$B$255,$A47,Angebote!$Q$6:$Q$255,"&gt;=0")=0,"",SUMIFS(Angebote!$Q$6:$Q$255,Angebote!$A$6:$A$255,H$6,Angebote!$B$6:$B$255,$A47)))</f>
        <v/>
      </c>
      <c r="T47" s="20">
        <f>IF(OR($A47="",I$6=""),"",IF(COUNTIFS(Angebote!$A$6:$A$255,I$6,Angebote!$B$6:$B$255,$A47,Angebote!$Q$6:$Q$255,"&gt;=0")=0,"",SUMIFS(Angebote!$Q$6:$Q$255,Angebote!$A$6:$A$255,I$6,Angebote!$B$6:$B$255,$A47)))</f>
        <v/>
      </c>
    </row>
    <row r="48">
      <c r="A48" s="14">
        <f>IF(Positionen!A47="","",Positionen!A47)</f>
        <v/>
      </c>
      <c r="B48" s="14">
        <f>IF(Positionen!B47="","",Positionen!B47)</f>
        <v/>
      </c>
      <c r="C48" s="15">
        <f>IF(Positionen!D47="","",Positionen!D47)</f>
        <v/>
      </c>
      <c r="D48" s="14">
        <f>IF(Positionen!E47="","",Positionen!E47)</f>
        <v/>
      </c>
      <c r="E48" s="20">
        <f>IF(OR($A48="",E$6="",COUNTIF(Angebote!$A$6:$A$255,E$6)=0),"",IF(P48&lt;&gt;"",P48,IF(OR($B$4="Mit höchstem Preis der übrigen Bieter bewerten",AND($B$4="Ausschließen",Positionen!F47="Nein")),IF(COUNT($P48:$T48)=0,"",MAX($P48:$T48)),IF($B$4="Mit 0 bewerten und markieren",0,""))))</f>
        <v/>
      </c>
      <c r="F48" s="20">
        <f>IF(OR($A48="",F$6="",COUNTIF(Angebote!$A$6:$A$255,F$6)=0),"",IF(Q48&lt;&gt;"",Q48,IF(OR($B$4="Mit höchstem Preis der übrigen Bieter bewerten",AND($B$4="Ausschließen",Positionen!F47="Nein")),IF(COUNT($P48:$T48)=0,"",MAX($P48:$T48)),IF($B$4="Mit 0 bewerten und markieren",0,""))))</f>
        <v/>
      </c>
      <c r="G48" s="20">
        <f>IF(OR($A48="",G$6="",COUNTIF(Angebote!$A$6:$A$255,G$6)=0),"",IF(R48&lt;&gt;"",R48,IF(OR($B$4="Mit höchstem Preis der übrigen Bieter bewerten",AND($B$4="Ausschließen",Positionen!F47="Nein")),IF(COUNT($P48:$T48)=0,"",MAX($P48:$T48)),IF($B$4="Mit 0 bewerten und markieren",0,""))))</f>
        <v/>
      </c>
      <c r="H48" s="20">
        <f>IF(OR($A48="",H$6="",COUNTIF(Angebote!$A$6:$A$255,H$6)=0),"",IF(S48&lt;&gt;"",S48,IF(OR($B$4="Mit höchstem Preis der übrigen Bieter bewerten",AND($B$4="Ausschließen",Positionen!F47="Nein")),IF(COUNT($P48:$T48)=0,"",MAX($P48:$T48)),IF($B$4="Mit 0 bewerten und markieren",0,""))))</f>
        <v/>
      </c>
      <c r="I48" s="20">
        <f>IF(OR($A48="",I$6="",COUNTIF(Angebote!$A$6:$A$255,I$6)=0),"",IF(T48&lt;&gt;"",T48,IF(OR($B$4="Mit höchstem Preis der übrigen Bieter bewerten",AND($B$4="Ausschließen",Positionen!F47="Nein")),IF(COUNT($P48:$T48)=0,"",MAX($P48:$T48)),IF($B$4="Mit 0 bewerten und markieren",0,""))))</f>
        <v/>
      </c>
      <c r="J48" s="25">
        <f>IF(OR(E48="",MIN($E48:$I48)=0),"",E48/MIN($E48:$I48)-1)</f>
        <v/>
      </c>
      <c r="K48" s="25">
        <f>IF(OR(F48="",MIN($E48:$I48)=0),"",F48/MIN($E48:$I48)-1)</f>
        <v/>
      </c>
      <c r="L48" s="25">
        <f>IF(OR(G48="",MIN($E48:$I48)=0),"",G48/MIN($E48:$I48)-1)</f>
        <v/>
      </c>
      <c r="M48" s="25">
        <f>IF(OR(H48="",MIN($E48:$I48)=0),"",H48/MIN($E48:$I48)-1)</f>
        <v/>
      </c>
      <c r="N48" s="25">
        <f>IF(OR(I48="",MIN($E48:$I48)=0),"",I48/MIN($E48:$I48)-1)</f>
        <v/>
      </c>
      <c r="P48" s="20">
        <f>IF(OR($A48="",E$6=""),"",IF(COUNTIFS(Angebote!$A$6:$A$255,E$6,Angebote!$B$6:$B$255,$A48,Angebote!$Q$6:$Q$255,"&gt;=0")=0,"",SUMIFS(Angebote!$Q$6:$Q$255,Angebote!$A$6:$A$255,E$6,Angebote!$B$6:$B$255,$A48)))</f>
        <v/>
      </c>
      <c r="Q48" s="20">
        <f>IF(OR($A48="",F$6=""),"",IF(COUNTIFS(Angebote!$A$6:$A$255,F$6,Angebote!$B$6:$B$255,$A48,Angebote!$Q$6:$Q$255,"&gt;=0")=0,"",SUMIFS(Angebote!$Q$6:$Q$255,Angebote!$A$6:$A$255,F$6,Angebote!$B$6:$B$255,$A48)))</f>
        <v/>
      </c>
      <c r="R48" s="20">
        <f>IF(OR($A48="",G$6=""),"",IF(COUNTIFS(Angebote!$A$6:$A$255,G$6,Angebote!$B$6:$B$255,$A48,Angebote!$Q$6:$Q$255,"&gt;=0")=0,"",SUMIFS(Angebote!$Q$6:$Q$255,Angebote!$A$6:$A$255,G$6,Angebote!$B$6:$B$255,$A48)))</f>
        <v/>
      </c>
      <c r="S48" s="20">
        <f>IF(OR($A48="",H$6=""),"",IF(COUNTIFS(Angebote!$A$6:$A$255,H$6,Angebote!$B$6:$B$255,$A48,Angebote!$Q$6:$Q$255,"&gt;=0")=0,"",SUMIFS(Angebote!$Q$6:$Q$255,Angebote!$A$6:$A$255,H$6,Angebote!$B$6:$B$255,$A48)))</f>
        <v/>
      </c>
      <c r="T48" s="20">
        <f>IF(OR($A48="",I$6=""),"",IF(COUNTIFS(Angebote!$A$6:$A$255,I$6,Angebote!$B$6:$B$255,$A48,Angebote!$Q$6:$Q$255,"&gt;=0")=0,"",SUMIFS(Angebote!$Q$6:$Q$255,Angebote!$A$6:$A$255,I$6,Angebote!$B$6:$B$255,$A48)))</f>
        <v/>
      </c>
    </row>
    <row r="49">
      <c r="A49" s="14">
        <f>IF(Positionen!A48="","",Positionen!A48)</f>
        <v/>
      </c>
      <c r="B49" s="14">
        <f>IF(Positionen!B48="","",Positionen!B48)</f>
        <v/>
      </c>
      <c r="C49" s="15">
        <f>IF(Positionen!D48="","",Positionen!D48)</f>
        <v/>
      </c>
      <c r="D49" s="14">
        <f>IF(Positionen!E48="","",Positionen!E48)</f>
        <v/>
      </c>
      <c r="E49" s="20">
        <f>IF(OR($A49="",E$6="",COUNTIF(Angebote!$A$6:$A$255,E$6)=0),"",IF(P49&lt;&gt;"",P49,IF(OR($B$4="Mit höchstem Preis der übrigen Bieter bewerten",AND($B$4="Ausschließen",Positionen!F48="Nein")),IF(COUNT($P49:$T49)=0,"",MAX($P49:$T49)),IF($B$4="Mit 0 bewerten und markieren",0,""))))</f>
        <v/>
      </c>
      <c r="F49" s="20">
        <f>IF(OR($A49="",F$6="",COUNTIF(Angebote!$A$6:$A$255,F$6)=0),"",IF(Q49&lt;&gt;"",Q49,IF(OR($B$4="Mit höchstem Preis der übrigen Bieter bewerten",AND($B$4="Ausschließen",Positionen!F48="Nein")),IF(COUNT($P49:$T49)=0,"",MAX($P49:$T49)),IF($B$4="Mit 0 bewerten und markieren",0,""))))</f>
        <v/>
      </c>
      <c r="G49" s="20">
        <f>IF(OR($A49="",G$6="",COUNTIF(Angebote!$A$6:$A$255,G$6)=0),"",IF(R49&lt;&gt;"",R49,IF(OR($B$4="Mit höchstem Preis der übrigen Bieter bewerten",AND($B$4="Ausschließen",Positionen!F48="Nein")),IF(COUNT($P49:$T49)=0,"",MAX($P49:$T49)),IF($B$4="Mit 0 bewerten und markieren",0,""))))</f>
        <v/>
      </c>
      <c r="H49" s="20">
        <f>IF(OR($A49="",H$6="",COUNTIF(Angebote!$A$6:$A$255,H$6)=0),"",IF(S49&lt;&gt;"",S49,IF(OR($B$4="Mit höchstem Preis der übrigen Bieter bewerten",AND($B$4="Ausschließen",Positionen!F48="Nein")),IF(COUNT($P49:$T49)=0,"",MAX($P49:$T49)),IF($B$4="Mit 0 bewerten und markieren",0,""))))</f>
        <v/>
      </c>
      <c r="I49" s="20">
        <f>IF(OR($A49="",I$6="",COUNTIF(Angebote!$A$6:$A$255,I$6)=0),"",IF(T49&lt;&gt;"",T49,IF(OR($B$4="Mit höchstem Preis der übrigen Bieter bewerten",AND($B$4="Ausschließen",Positionen!F48="Nein")),IF(COUNT($P49:$T49)=0,"",MAX($P49:$T49)),IF($B$4="Mit 0 bewerten und markieren",0,""))))</f>
        <v/>
      </c>
      <c r="J49" s="25">
        <f>IF(OR(E49="",MIN($E49:$I49)=0),"",E49/MIN($E49:$I49)-1)</f>
        <v/>
      </c>
      <c r="K49" s="25">
        <f>IF(OR(F49="",MIN($E49:$I49)=0),"",F49/MIN($E49:$I49)-1)</f>
        <v/>
      </c>
      <c r="L49" s="25">
        <f>IF(OR(G49="",MIN($E49:$I49)=0),"",G49/MIN($E49:$I49)-1)</f>
        <v/>
      </c>
      <c r="M49" s="25">
        <f>IF(OR(H49="",MIN($E49:$I49)=0),"",H49/MIN($E49:$I49)-1)</f>
        <v/>
      </c>
      <c r="N49" s="25">
        <f>IF(OR(I49="",MIN($E49:$I49)=0),"",I49/MIN($E49:$I49)-1)</f>
        <v/>
      </c>
      <c r="P49" s="20">
        <f>IF(OR($A49="",E$6=""),"",IF(COUNTIFS(Angebote!$A$6:$A$255,E$6,Angebote!$B$6:$B$255,$A49,Angebote!$Q$6:$Q$255,"&gt;=0")=0,"",SUMIFS(Angebote!$Q$6:$Q$255,Angebote!$A$6:$A$255,E$6,Angebote!$B$6:$B$255,$A49)))</f>
        <v/>
      </c>
      <c r="Q49" s="20">
        <f>IF(OR($A49="",F$6=""),"",IF(COUNTIFS(Angebote!$A$6:$A$255,F$6,Angebote!$B$6:$B$255,$A49,Angebote!$Q$6:$Q$255,"&gt;=0")=0,"",SUMIFS(Angebote!$Q$6:$Q$255,Angebote!$A$6:$A$255,F$6,Angebote!$B$6:$B$255,$A49)))</f>
        <v/>
      </c>
      <c r="R49" s="20">
        <f>IF(OR($A49="",G$6=""),"",IF(COUNTIFS(Angebote!$A$6:$A$255,G$6,Angebote!$B$6:$B$255,$A49,Angebote!$Q$6:$Q$255,"&gt;=0")=0,"",SUMIFS(Angebote!$Q$6:$Q$255,Angebote!$A$6:$A$255,G$6,Angebote!$B$6:$B$255,$A49)))</f>
        <v/>
      </c>
      <c r="S49" s="20">
        <f>IF(OR($A49="",H$6=""),"",IF(COUNTIFS(Angebote!$A$6:$A$255,H$6,Angebote!$B$6:$B$255,$A49,Angebote!$Q$6:$Q$255,"&gt;=0")=0,"",SUMIFS(Angebote!$Q$6:$Q$255,Angebote!$A$6:$A$255,H$6,Angebote!$B$6:$B$255,$A49)))</f>
        <v/>
      </c>
      <c r="T49" s="20">
        <f>IF(OR($A49="",I$6=""),"",IF(COUNTIFS(Angebote!$A$6:$A$255,I$6,Angebote!$B$6:$B$255,$A49,Angebote!$Q$6:$Q$255,"&gt;=0")=0,"",SUMIFS(Angebote!$Q$6:$Q$255,Angebote!$A$6:$A$255,I$6,Angebote!$B$6:$B$255,$A49)))</f>
        <v/>
      </c>
    </row>
    <row r="50">
      <c r="A50" s="14">
        <f>IF(Positionen!A49="","",Positionen!A49)</f>
        <v/>
      </c>
      <c r="B50" s="14">
        <f>IF(Positionen!B49="","",Positionen!B49)</f>
        <v/>
      </c>
      <c r="C50" s="15">
        <f>IF(Positionen!D49="","",Positionen!D49)</f>
        <v/>
      </c>
      <c r="D50" s="14">
        <f>IF(Positionen!E49="","",Positionen!E49)</f>
        <v/>
      </c>
      <c r="E50" s="20">
        <f>IF(OR($A50="",E$6="",COUNTIF(Angebote!$A$6:$A$255,E$6)=0),"",IF(P50&lt;&gt;"",P50,IF(OR($B$4="Mit höchstem Preis der übrigen Bieter bewerten",AND($B$4="Ausschließen",Positionen!F49="Nein")),IF(COUNT($P50:$T50)=0,"",MAX($P50:$T50)),IF($B$4="Mit 0 bewerten und markieren",0,""))))</f>
        <v/>
      </c>
      <c r="F50" s="20">
        <f>IF(OR($A50="",F$6="",COUNTIF(Angebote!$A$6:$A$255,F$6)=0),"",IF(Q50&lt;&gt;"",Q50,IF(OR($B$4="Mit höchstem Preis der übrigen Bieter bewerten",AND($B$4="Ausschließen",Positionen!F49="Nein")),IF(COUNT($P50:$T50)=0,"",MAX($P50:$T50)),IF($B$4="Mit 0 bewerten und markieren",0,""))))</f>
        <v/>
      </c>
      <c r="G50" s="20">
        <f>IF(OR($A50="",G$6="",COUNTIF(Angebote!$A$6:$A$255,G$6)=0),"",IF(R50&lt;&gt;"",R50,IF(OR($B$4="Mit höchstem Preis der übrigen Bieter bewerten",AND($B$4="Ausschließen",Positionen!F49="Nein")),IF(COUNT($P50:$T50)=0,"",MAX($P50:$T50)),IF($B$4="Mit 0 bewerten und markieren",0,""))))</f>
        <v/>
      </c>
      <c r="H50" s="20">
        <f>IF(OR($A50="",H$6="",COUNTIF(Angebote!$A$6:$A$255,H$6)=0),"",IF(S50&lt;&gt;"",S50,IF(OR($B$4="Mit höchstem Preis der übrigen Bieter bewerten",AND($B$4="Ausschließen",Positionen!F49="Nein")),IF(COUNT($P50:$T50)=0,"",MAX($P50:$T50)),IF($B$4="Mit 0 bewerten und markieren",0,""))))</f>
        <v/>
      </c>
      <c r="I50" s="20">
        <f>IF(OR($A50="",I$6="",COUNTIF(Angebote!$A$6:$A$255,I$6)=0),"",IF(T50&lt;&gt;"",T50,IF(OR($B$4="Mit höchstem Preis der übrigen Bieter bewerten",AND($B$4="Ausschließen",Positionen!F49="Nein")),IF(COUNT($P50:$T50)=0,"",MAX($P50:$T50)),IF($B$4="Mit 0 bewerten und markieren",0,""))))</f>
        <v/>
      </c>
      <c r="J50" s="25">
        <f>IF(OR(E50="",MIN($E50:$I50)=0),"",E50/MIN($E50:$I50)-1)</f>
        <v/>
      </c>
      <c r="K50" s="25">
        <f>IF(OR(F50="",MIN($E50:$I50)=0),"",F50/MIN($E50:$I50)-1)</f>
        <v/>
      </c>
      <c r="L50" s="25">
        <f>IF(OR(G50="",MIN($E50:$I50)=0),"",G50/MIN($E50:$I50)-1)</f>
        <v/>
      </c>
      <c r="M50" s="25">
        <f>IF(OR(H50="",MIN($E50:$I50)=0),"",H50/MIN($E50:$I50)-1)</f>
        <v/>
      </c>
      <c r="N50" s="25">
        <f>IF(OR(I50="",MIN($E50:$I50)=0),"",I50/MIN($E50:$I50)-1)</f>
        <v/>
      </c>
      <c r="P50" s="20">
        <f>IF(OR($A50="",E$6=""),"",IF(COUNTIFS(Angebote!$A$6:$A$255,E$6,Angebote!$B$6:$B$255,$A50,Angebote!$Q$6:$Q$255,"&gt;=0")=0,"",SUMIFS(Angebote!$Q$6:$Q$255,Angebote!$A$6:$A$255,E$6,Angebote!$B$6:$B$255,$A50)))</f>
        <v/>
      </c>
      <c r="Q50" s="20">
        <f>IF(OR($A50="",F$6=""),"",IF(COUNTIFS(Angebote!$A$6:$A$255,F$6,Angebote!$B$6:$B$255,$A50,Angebote!$Q$6:$Q$255,"&gt;=0")=0,"",SUMIFS(Angebote!$Q$6:$Q$255,Angebote!$A$6:$A$255,F$6,Angebote!$B$6:$B$255,$A50)))</f>
        <v/>
      </c>
      <c r="R50" s="20">
        <f>IF(OR($A50="",G$6=""),"",IF(COUNTIFS(Angebote!$A$6:$A$255,G$6,Angebote!$B$6:$B$255,$A50,Angebote!$Q$6:$Q$255,"&gt;=0")=0,"",SUMIFS(Angebote!$Q$6:$Q$255,Angebote!$A$6:$A$255,G$6,Angebote!$B$6:$B$255,$A50)))</f>
        <v/>
      </c>
      <c r="S50" s="20">
        <f>IF(OR($A50="",H$6=""),"",IF(COUNTIFS(Angebote!$A$6:$A$255,H$6,Angebote!$B$6:$B$255,$A50,Angebote!$Q$6:$Q$255,"&gt;=0")=0,"",SUMIFS(Angebote!$Q$6:$Q$255,Angebote!$A$6:$A$255,H$6,Angebote!$B$6:$B$255,$A50)))</f>
        <v/>
      </c>
      <c r="T50" s="20">
        <f>IF(OR($A50="",I$6=""),"",IF(COUNTIFS(Angebote!$A$6:$A$255,I$6,Angebote!$B$6:$B$255,$A50,Angebote!$Q$6:$Q$255,"&gt;=0")=0,"",SUMIFS(Angebote!$Q$6:$Q$255,Angebote!$A$6:$A$255,I$6,Angebote!$B$6:$B$255,$A50)))</f>
        <v/>
      </c>
    </row>
    <row r="51">
      <c r="A51" s="14">
        <f>IF(Positionen!A50="","",Positionen!A50)</f>
        <v/>
      </c>
      <c r="B51" s="14">
        <f>IF(Positionen!B50="","",Positionen!B50)</f>
        <v/>
      </c>
      <c r="C51" s="15">
        <f>IF(Positionen!D50="","",Positionen!D50)</f>
        <v/>
      </c>
      <c r="D51" s="14">
        <f>IF(Positionen!E50="","",Positionen!E50)</f>
        <v/>
      </c>
      <c r="E51" s="20">
        <f>IF(OR($A51="",E$6="",COUNTIF(Angebote!$A$6:$A$255,E$6)=0),"",IF(P51&lt;&gt;"",P51,IF(OR($B$4="Mit höchstem Preis der übrigen Bieter bewerten",AND($B$4="Ausschließen",Positionen!F50="Nein")),IF(COUNT($P51:$T51)=0,"",MAX($P51:$T51)),IF($B$4="Mit 0 bewerten und markieren",0,""))))</f>
        <v/>
      </c>
      <c r="F51" s="20">
        <f>IF(OR($A51="",F$6="",COUNTIF(Angebote!$A$6:$A$255,F$6)=0),"",IF(Q51&lt;&gt;"",Q51,IF(OR($B$4="Mit höchstem Preis der übrigen Bieter bewerten",AND($B$4="Ausschließen",Positionen!F50="Nein")),IF(COUNT($P51:$T51)=0,"",MAX($P51:$T51)),IF($B$4="Mit 0 bewerten und markieren",0,""))))</f>
        <v/>
      </c>
      <c r="G51" s="20">
        <f>IF(OR($A51="",G$6="",COUNTIF(Angebote!$A$6:$A$255,G$6)=0),"",IF(R51&lt;&gt;"",R51,IF(OR($B$4="Mit höchstem Preis der übrigen Bieter bewerten",AND($B$4="Ausschließen",Positionen!F50="Nein")),IF(COUNT($P51:$T51)=0,"",MAX($P51:$T51)),IF($B$4="Mit 0 bewerten und markieren",0,""))))</f>
        <v/>
      </c>
      <c r="H51" s="20">
        <f>IF(OR($A51="",H$6="",COUNTIF(Angebote!$A$6:$A$255,H$6)=0),"",IF(S51&lt;&gt;"",S51,IF(OR($B$4="Mit höchstem Preis der übrigen Bieter bewerten",AND($B$4="Ausschließen",Positionen!F50="Nein")),IF(COUNT($P51:$T51)=0,"",MAX($P51:$T51)),IF($B$4="Mit 0 bewerten und markieren",0,""))))</f>
        <v/>
      </c>
      <c r="I51" s="20">
        <f>IF(OR($A51="",I$6="",COUNTIF(Angebote!$A$6:$A$255,I$6)=0),"",IF(T51&lt;&gt;"",T51,IF(OR($B$4="Mit höchstem Preis der übrigen Bieter bewerten",AND($B$4="Ausschließen",Positionen!F50="Nein")),IF(COUNT($P51:$T51)=0,"",MAX($P51:$T51)),IF($B$4="Mit 0 bewerten und markieren",0,""))))</f>
        <v/>
      </c>
      <c r="J51" s="25">
        <f>IF(OR(E51="",MIN($E51:$I51)=0),"",E51/MIN($E51:$I51)-1)</f>
        <v/>
      </c>
      <c r="K51" s="25">
        <f>IF(OR(F51="",MIN($E51:$I51)=0),"",F51/MIN($E51:$I51)-1)</f>
        <v/>
      </c>
      <c r="L51" s="25">
        <f>IF(OR(G51="",MIN($E51:$I51)=0),"",G51/MIN($E51:$I51)-1)</f>
        <v/>
      </c>
      <c r="M51" s="25">
        <f>IF(OR(H51="",MIN($E51:$I51)=0),"",H51/MIN($E51:$I51)-1)</f>
        <v/>
      </c>
      <c r="N51" s="25">
        <f>IF(OR(I51="",MIN($E51:$I51)=0),"",I51/MIN($E51:$I51)-1)</f>
        <v/>
      </c>
      <c r="P51" s="20">
        <f>IF(OR($A51="",E$6=""),"",IF(COUNTIFS(Angebote!$A$6:$A$255,E$6,Angebote!$B$6:$B$255,$A51,Angebote!$Q$6:$Q$255,"&gt;=0")=0,"",SUMIFS(Angebote!$Q$6:$Q$255,Angebote!$A$6:$A$255,E$6,Angebote!$B$6:$B$255,$A51)))</f>
        <v/>
      </c>
      <c r="Q51" s="20">
        <f>IF(OR($A51="",F$6=""),"",IF(COUNTIFS(Angebote!$A$6:$A$255,F$6,Angebote!$B$6:$B$255,$A51,Angebote!$Q$6:$Q$255,"&gt;=0")=0,"",SUMIFS(Angebote!$Q$6:$Q$255,Angebote!$A$6:$A$255,F$6,Angebote!$B$6:$B$255,$A51)))</f>
        <v/>
      </c>
      <c r="R51" s="20">
        <f>IF(OR($A51="",G$6=""),"",IF(COUNTIFS(Angebote!$A$6:$A$255,G$6,Angebote!$B$6:$B$255,$A51,Angebote!$Q$6:$Q$255,"&gt;=0")=0,"",SUMIFS(Angebote!$Q$6:$Q$255,Angebote!$A$6:$A$255,G$6,Angebote!$B$6:$B$255,$A51)))</f>
        <v/>
      </c>
      <c r="S51" s="20">
        <f>IF(OR($A51="",H$6=""),"",IF(COUNTIFS(Angebote!$A$6:$A$255,H$6,Angebote!$B$6:$B$255,$A51,Angebote!$Q$6:$Q$255,"&gt;=0")=0,"",SUMIFS(Angebote!$Q$6:$Q$255,Angebote!$A$6:$A$255,H$6,Angebote!$B$6:$B$255,$A51)))</f>
        <v/>
      </c>
      <c r="T51" s="20">
        <f>IF(OR($A51="",I$6=""),"",IF(COUNTIFS(Angebote!$A$6:$A$255,I$6,Angebote!$B$6:$B$255,$A51,Angebote!$Q$6:$Q$255,"&gt;=0")=0,"",SUMIFS(Angebote!$Q$6:$Q$255,Angebote!$A$6:$A$255,I$6,Angebote!$B$6:$B$255,$A51)))</f>
        <v/>
      </c>
    </row>
    <row r="52">
      <c r="A52" s="14">
        <f>IF(Positionen!A51="","",Positionen!A51)</f>
        <v/>
      </c>
      <c r="B52" s="14">
        <f>IF(Positionen!B51="","",Positionen!B51)</f>
        <v/>
      </c>
      <c r="C52" s="15">
        <f>IF(Positionen!D51="","",Positionen!D51)</f>
        <v/>
      </c>
      <c r="D52" s="14">
        <f>IF(Positionen!E51="","",Positionen!E51)</f>
        <v/>
      </c>
      <c r="E52" s="20">
        <f>IF(OR($A52="",E$6="",COUNTIF(Angebote!$A$6:$A$255,E$6)=0),"",IF(P52&lt;&gt;"",P52,IF(OR($B$4="Mit höchstem Preis der übrigen Bieter bewerten",AND($B$4="Ausschließen",Positionen!F51="Nein")),IF(COUNT($P52:$T52)=0,"",MAX($P52:$T52)),IF($B$4="Mit 0 bewerten und markieren",0,""))))</f>
        <v/>
      </c>
      <c r="F52" s="20">
        <f>IF(OR($A52="",F$6="",COUNTIF(Angebote!$A$6:$A$255,F$6)=0),"",IF(Q52&lt;&gt;"",Q52,IF(OR($B$4="Mit höchstem Preis der übrigen Bieter bewerten",AND($B$4="Ausschließen",Positionen!F51="Nein")),IF(COUNT($P52:$T52)=0,"",MAX($P52:$T52)),IF($B$4="Mit 0 bewerten und markieren",0,""))))</f>
        <v/>
      </c>
      <c r="G52" s="20">
        <f>IF(OR($A52="",G$6="",COUNTIF(Angebote!$A$6:$A$255,G$6)=0),"",IF(R52&lt;&gt;"",R52,IF(OR($B$4="Mit höchstem Preis der übrigen Bieter bewerten",AND($B$4="Ausschließen",Positionen!F51="Nein")),IF(COUNT($P52:$T52)=0,"",MAX($P52:$T52)),IF($B$4="Mit 0 bewerten und markieren",0,""))))</f>
        <v/>
      </c>
      <c r="H52" s="20">
        <f>IF(OR($A52="",H$6="",COUNTIF(Angebote!$A$6:$A$255,H$6)=0),"",IF(S52&lt;&gt;"",S52,IF(OR($B$4="Mit höchstem Preis der übrigen Bieter bewerten",AND($B$4="Ausschließen",Positionen!F51="Nein")),IF(COUNT($P52:$T52)=0,"",MAX($P52:$T52)),IF($B$4="Mit 0 bewerten und markieren",0,""))))</f>
        <v/>
      </c>
      <c r="I52" s="20">
        <f>IF(OR($A52="",I$6="",COUNTIF(Angebote!$A$6:$A$255,I$6)=0),"",IF(T52&lt;&gt;"",T52,IF(OR($B$4="Mit höchstem Preis der übrigen Bieter bewerten",AND($B$4="Ausschließen",Positionen!F51="Nein")),IF(COUNT($P52:$T52)=0,"",MAX($P52:$T52)),IF($B$4="Mit 0 bewerten und markieren",0,""))))</f>
        <v/>
      </c>
      <c r="J52" s="25">
        <f>IF(OR(E52="",MIN($E52:$I52)=0),"",E52/MIN($E52:$I52)-1)</f>
        <v/>
      </c>
      <c r="K52" s="25">
        <f>IF(OR(F52="",MIN($E52:$I52)=0),"",F52/MIN($E52:$I52)-1)</f>
        <v/>
      </c>
      <c r="L52" s="25">
        <f>IF(OR(G52="",MIN($E52:$I52)=0),"",G52/MIN($E52:$I52)-1)</f>
        <v/>
      </c>
      <c r="M52" s="25">
        <f>IF(OR(H52="",MIN($E52:$I52)=0),"",H52/MIN($E52:$I52)-1)</f>
        <v/>
      </c>
      <c r="N52" s="25">
        <f>IF(OR(I52="",MIN($E52:$I52)=0),"",I52/MIN($E52:$I52)-1)</f>
        <v/>
      </c>
      <c r="P52" s="20">
        <f>IF(OR($A52="",E$6=""),"",IF(COUNTIFS(Angebote!$A$6:$A$255,E$6,Angebote!$B$6:$B$255,$A52,Angebote!$Q$6:$Q$255,"&gt;=0")=0,"",SUMIFS(Angebote!$Q$6:$Q$255,Angebote!$A$6:$A$255,E$6,Angebote!$B$6:$B$255,$A52)))</f>
        <v/>
      </c>
      <c r="Q52" s="20">
        <f>IF(OR($A52="",F$6=""),"",IF(COUNTIFS(Angebote!$A$6:$A$255,F$6,Angebote!$B$6:$B$255,$A52,Angebote!$Q$6:$Q$255,"&gt;=0")=0,"",SUMIFS(Angebote!$Q$6:$Q$255,Angebote!$A$6:$A$255,F$6,Angebote!$B$6:$B$255,$A52)))</f>
        <v/>
      </c>
      <c r="R52" s="20">
        <f>IF(OR($A52="",G$6=""),"",IF(COUNTIFS(Angebote!$A$6:$A$255,G$6,Angebote!$B$6:$B$255,$A52,Angebote!$Q$6:$Q$255,"&gt;=0")=0,"",SUMIFS(Angebote!$Q$6:$Q$255,Angebote!$A$6:$A$255,G$6,Angebote!$B$6:$B$255,$A52)))</f>
        <v/>
      </c>
      <c r="S52" s="20">
        <f>IF(OR($A52="",H$6=""),"",IF(COUNTIFS(Angebote!$A$6:$A$255,H$6,Angebote!$B$6:$B$255,$A52,Angebote!$Q$6:$Q$255,"&gt;=0")=0,"",SUMIFS(Angebote!$Q$6:$Q$255,Angebote!$A$6:$A$255,H$6,Angebote!$B$6:$B$255,$A52)))</f>
        <v/>
      </c>
      <c r="T52" s="20">
        <f>IF(OR($A52="",I$6=""),"",IF(COUNTIFS(Angebote!$A$6:$A$255,I$6,Angebote!$B$6:$B$255,$A52,Angebote!$Q$6:$Q$255,"&gt;=0")=0,"",SUMIFS(Angebote!$Q$6:$Q$255,Angebote!$A$6:$A$255,I$6,Angebote!$B$6:$B$255,$A52)))</f>
        <v/>
      </c>
    </row>
    <row r="53">
      <c r="A53" s="14">
        <f>IF(Positionen!A52="","",Positionen!A52)</f>
        <v/>
      </c>
      <c r="B53" s="14">
        <f>IF(Positionen!B52="","",Positionen!B52)</f>
        <v/>
      </c>
      <c r="C53" s="15">
        <f>IF(Positionen!D52="","",Positionen!D52)</f>
        <v/>
      </c>
      <c r="D53" s="14">
        <f>IF(Positionen!E52="","",Positionen!E52)</f>
        <v/>
      </c>
      <c r="E53" s="20">
        <f>IF(OR($A53="",E$6="",COUNTIF(Angebote!$A$6:$A$255,E$6)=0),"",IF(P53&lt;&gt;"",P53,IF(OR($B$4="Mit höchstem Preis der übrigen Bieter bewerten",AND($B$4="Ausschließen",Positionen!F52="Nein")),IF(COUNT($P53:$T53)=0,"",MAX($P53:$T53)),IF($B$4="Mit 0 bewerten und markieren",0,""))))</f>
        <v/>
      </c>
      <c r="F53" s="20">
        <f>IF(OR($A53="",F$6="",COUNTIF(Angebote!$A$6:$A$255,F$6)=0),"",IF(Q53&lt;&gt;"",Q53,IF(OR($B$4="Mit höchstem Preis der übrigen Bieter bewerten",AND($B$4="Ausschließen",Positionen!F52="Nein")),IF(COUNT($P53:$T53)=0,"",MAX($P53:$T53)),IF($B$4="Mit 0 bewerten und markieren",0,""))))</f>
        <v/>
      </c>
      <c r="G53" s="20">
        <f>IF(OR($A53="",G$6="",COUNTIF(Angebote!$A$6:$A$255,G$6)=0),"",IF(R53&lt;&gt;"",R53,IF(OR($B$4="Mit höchstem Preis der übrigen Bieter bewerten",AND($B$4="Ausschließen",Positionen!F52="Nein")),IF(COUNT($P53:$T53)=0,"",MAX($P53:$T53)),IF($B$4="Mit 0 bewerten und markieren",0,""))))</f>
        <v/>
      </c>
      <c r="H53" s="20">
        <f>IF(OR($A53="",H$6="",COUNTIF(Angebote!$A$6:$A$255,H$6)=0),"",IF(S53&lt;&gt;"",S53,IF(OR($B$4="Mit höchstem Preis der übrigen Bieter bewerten",AND($B$4="Ausschließen",Positionen!F52="Nein")),IF(COUNT($P53:$T53)=0,"",MAX($P53:$T53)),IF($B$4="Mit 0 bewerten und markieren",0,""))))</f>
        <v/>
      </c>
      <c r="I53" s="20">
        <f>IF(OR($A53="",I$6="",COUNTIF(Angebote!$A$6:$A$255,I$6)=0),"",IF(T53&lt;&gt;"",T53,IF(OR($B$4="Mit höchstem Preis der übrigen Bieter bewerten",AND($B$4="Ausschließen",Positionen!F52="Nein")),IF(COUNT($P53:$T53)=0,"",MAX($P53:$T53)),IF($B$4="Mit 0 bewerten und markieren",0,""))))</f>
        <v/>
      </c>
      <c r="J53" s="25">
        <f>IF(OR(E53="",MIN($E53:$I53)=0),"",E53/MIN($E53:$I53)-1)</f>
        <v/>
      </c>
      <c r="K53" s="25">
        <f>IF(OR(F53="",MIN($E53:$I53)=0),"",F53/MIN($E53:$I53)-1)</f>
        <v/>
      </c>
      <c r="L53" s="25">
        <f>IF(OR(G53="",MIN($E53:$I53)=0),"",G53/MIN($E53:$I53)-1)</f>
        <v/>
      </c>
      <c r="M53" s="25">
        <f>IF(OR(H53="",MIN($E53:$I53)=0),"",H53/MIN($E53:$I53)-1)</f>
        <v/>
      </c>
      <c r="N53" s="25">
        <f>IF(OR(I53="",MIN($E53:$I53)=0),"",I53/MIN($E53:$I53)-1)</f>
        <v/>
      </c>
      <c r="P53" s="20">
        <f>IF(OR($A53="",E$6=""),"",IF(COUNTIFS(Angebote!$A$6:$A$255,E$6,Angebote!$B$6:$B$255,$A53,Angebote!$Q$6:$Q$255,"&gt;=0")=0,"",SUMIFS(Angebote!$Q$6:$Q$255,Angebote!$A$6:$A$255,E$6,Angebote!$B$6:$B$255,$A53)))</f>
        <v/>
      </c>
      <c r="Q53" s="20">
        <f>IF(OR($A53="",F$6=""),"",IF(COUNTIFS(Angebote!$A$6:$A$255,F$6,Angebote!$B$6:$B$255,$A53,Angebote!$Q$6:$Q$255,"&gt;=0")=0,"",SUMIFS(Angebote!$Q$6:$Q$255,Angebote!$A$6:$A$255,F$6,Angebote!$B$6:$B$255,$A53)))</f>
        <v/>
      </c>
      <c r="R53" s="20">
        <f>IF(OR($A53="",G$6=""),"",IF(COUNTIFS(Angebote!$A$6:$A$255,G$6,Angebote!$B$6:$B$255,$A53,Angebote!$Q$6:$Q$255,"&gt;=0")=0,"",SUMIFS(Angebote!$Q$6:$Q$255,Angebote!$A$6:$A$255,G$6,Angebote!$B$6:$B$255,$A53)))</f>
        <v/>
      </c>
      <c r="S53" s="20">
        <f>IF(OR($A53="",H$6=""),"",IF(COUNTIFS(Angebote!$A$6:$A$255,H$6,Angebote!$B$6:$B$255,$A53,Angebote!$Q$6:$Q$255,"&gt;=0")=0,"",SUMIFS(Angebote!$Q$6:$Q$255,Angebote!$A$6:$A$255,H$6,Angebote!$B$6:$B$255,$A53)))</f>
        <v/>
      </c>
      <c r="T53" s="20">
        <f>IF(OR($A53="",I$6=""),"",IF(COUNTIFS(Angebote!$A$6:$A$255,I$6,Angebote!$B$6:$B$255,$A53,Angebote!$Q$6:$Q$255,"&gt;=0")=0,"",SUMIFS(Angebote!$Q$6:$Q$255,Angebote!$A$6:$A$255,I$6,Angebote!$B$6:$B$255,$A53)))</f>
        <v/>
      </c>
    </row>
    <row r="54">
      <c r="A54" s="14">
        <f>IF(Positionen!A53="","",Positionen!A53)</f>
        <v/>
      </c>
      <c r="B54" s="14">
        <f>IF(Positionen!B53="","",Positionen!B53)</f>
        <v/>
      </c>
      <c r="C54" s="15">
        <f>IF(Positionen!D53="","",Positionen!D53)</f>
        <v/>
      </c>
      <c r="D54" s="14">
        <f>IF(Positionen!E53="","",Positionen!E53)</f>
        <v/>
      </c>
      <c r="E54" s="20">
        <f>IF(OR($A54="",E$6="",COUNTIF(Angebote!$A$6:$A$255,E$6)=0),"",IF(P54&lt;&gt;"",P54,IF(OR($B$4="Mit höchstem Preis der übrigen Bieter bewerten",AND($B$4="Ausschließen",Positionen!F53="Nein")),IF(COUNT($P54:$T54)=0,"",MAX($P54:$T54)),IF($B$4="Mit 0 bewerten und markieren",0,""))))</f>
        <v/>
      </c>
      <c r="F54" s="20">
        <f>IF(OR($A54="",F$6="",COUNTIF(Angebote!$A$6:$A$255,F$6)=0),"",IF(Q54&lt;&gt;"",Q54,IF(OR($B$4="Mit höchstem Preis der übrigen Bieter bewerten",AND($B$4="Ausschließen",Positionen!F53="Nein")),IF(COUNT($P54:$T54)=0,"",MAX($P54:$T54)),IF($B$4="Mit 0 bewerten und markieren",0,""))))</f>
        <v/>
      </c>
      <c r="G54" s="20">
        <f>IF(OR($A54="",G$6="",COUNTIF(Angebote!$A$6:$A$255,G$6)=0),"",IF(R54&lt;&gt;"",R54,IF(OR($B$4="Mit höchstem Preis der übrigen Bieter bewerten",AND($B$4="Ausschließen",Positionen!F53="Nein")),IF(COUNT($P54:$T54)=0,"",MAX($P54:$T54)),IF($B$4="Mit 0 bewerten und markieren",0,""))))</f>
        <v/>
      </c>
      <c r="H54" s="20">
        <f>IF(OR($A54="",H$6="",COUNTIF(Angebote!$A$6:$A$255,H$6)=0),"",IF(S54&lt;&gt;"",S54,IF(OR($B$4="Mit höchstem Preis der übrigen Bieter bewerten",AND($B$4="Ausschließen",Positionen!F53="Nein")),IF(COUNT($P54:$T54)=0,"",MAX($P54:$T54)),IF($B$4="Mit 0 bewerten und markieren",0,""))))</f>
        <v/>
      </c>
      <c r="I54" s="20">
        <f>IF(OR($A54="",I$6="",COUNTIF(Angebote!$A$6:$A$255,I$6)=0),"",IF(T54&lt;&gt;"",T54,IF(OR($B$4="Mit höchstem Preis der übrigen Bieter bewerten",AND($B$4="Ausschließen",Positionen!F53="Nein")),IF(COUNT($P54:$T54)=0,"",MAX($P54:$T54)),IF($B$4="Mit 0 bewerten und markieren",0,""))))</f>
        <v/>
      </c>
      <c r="J54" s="25">
        <f>IF(OR(E54="",MIN($E54:$I54)=0),"",E54/MIN($E54:$I54)-1)</f>
        <v/>
      </c>
      <c r="K54" s="25">
        <f>IF(OR(F54="",MIN($E54:$I54)=0),"",F54/MIN($E54:$I54)-1)</f>
        <v/>
      </c>
      <c r="L54" s="25">
        <f>IF(OR(G54="",MIN($E54:$I54)=0),"",G54/MIN($E54:$I54)-1)</f>
        <v/>
      </c>
      <c r="M54" s="25">
        <f>IF(OR(H54="",MIN($E54:$I54)=0),"",H54/MIN($E54:$I54)-1)</f>
        <v/>
      </c>
      <c r="N54" s="25">
        <f>IF(OR(I54="",MIN($E54:$I54)=0),"",I54/MIN($E54:$I54)-1)</f>
        <v/>
      </c>
      <c r="P54" s="20">
        <f>IF(OR($A54="",E$6=""),"",IF(COUNTIFS(Angebote!$A$6:$A$255,E$6,Angebote!$B$6:$B$255,$A54,Angebote!$Q$6:$Q$255,"&gt;=0")=0,"",SUMIFS(Angebote!$Q$6:$Q$255,Angebote!$A$6:$A$255,E$6,Angebote!$B$6:$B$255,$A54)))</f>
        <v/>
      </c>
      <c r="Q54" s="20">
        <f>IF(OR($A54="",F$6=""),"",IF(COUNTIFS(Angebote!$A$6:$A$255,F$6,Angebote!$B$6:$B$255,$A54,Angebote!$Q$6:$Q$255,"&gt;=0")=0,"",SUMIFS(Angebote!$Q$6:$Q$255,Angebote!$A$6:$A$255,F$6,Angebote!$B$6:$B$255,$A54)))</f>
        <v/>
      </c>
      <c r="R54" s="20">
        <f>IF(OR($A54="",G$6=""),"",IF(COUNTIFS(Angebote!$A$6:$A$255,G$6,Angebote!$B$6:$B$255,$A54,Angebote!$Q$6:$Q$255,"&gt;=0")=0,"",SUMIFS(Angebote!$Q$6:$Q$255,Angebote!$A$6:$A$255,G$6,Angebote!$B$6:$B$255,$A54)))</f>
        <v/>
      </c>
      <c r="S54" s="20">
        <f>IF(OR($A54="",H$6=""),"",IF(COUNTIFS(Angebote!$A$6:$A$255,H$6,Angebote!$B$6:$B$255,$A54,Angebote!$Q$6:$Q$255,"&gt;=0")=0,"",SUMIFS(Angebote!$Q$6:$Q$255,Angebote!$A$6:$A$255,H$6,Angebote!$B$6:$B$255,$A54)))</f>
        <v/>
      </c>
      <c r="T54" s="20">
        <f>IF(OR($A54="",I$6=""),"",IF(COUNTIFS(Angebote!$A$6:$A$255,I$6,Angebote!$B$6:$B$255,$A54,Angebote!$Q$6:$Q$255,"&gt;=0")=0,"",SUMIFS(Angebote!$Q$6:$Q$255,Angebote!$A$6:$A$255,I$6,Angebote!$B$6:$B$255,$A54)))</f>
        <v/>
      </c>
    </row>
    <row r="55">
      <c r="A55" s="14">
        <f>IF(Positionen!A54="","",Positionen!A54)</f>
        <v/>
      </c>
      <c r="B55" s="14">
        <f>IF(Positionen!B54="","",Positionen!B54)</f>
        <v/>
      </c>
      <c r="C55" s="15">
        <f>IF(Positionen!D54="","",Positionen!D54)</f>
        <v/>
      </c>
      <c r="D55" s="14">
        <f>IF(Positionen!E54="","",Positionen!E54)</f>
        <v/>
      </c>
      <c r="E55" s="20">
        <f>IF(OR($A55="",E$6="",COUNTIF(Angebote!$A$6:$A$255,E$6)=0),"",IF(P55&lt;&gt;"",P55,IF(OR($B$4="Mit höchstem Preis der übrigen Bieter bewerten",AND($B$4="Ausschließen",Positionen!F54="Nein")),IF(COUNT($P55:$T55)=0,"",MAX($P55:$T55)),IF($B$4="Mit 0 bewerten und markieren",0,""))))</f>
        <v/>
      </c>
      <c r="F55" s="20">
        <f>IF(OR($A55="",F$6="",COUNTIF(Angebote!$A$6:$A$255,F$6)=0),"",IF(Q55&lt;&gt;"",Q55,IF(OR($B$4="Mit höchstem Preis der übrigen Bieter bewerten",AND($B$4="Ausschließen",Positionen!F54="Nein")),IF(COUNT($P55:$T55)=0,"",MAX($P55:$T55)),IF($B$4="Mit 0 bewerten und markieren",0,""))))</f>
        <v/>
      </c>
      <c r="G55" s="20">
        <f>IF(OR($A55="",G$6="",COUNTIF(Angebote!$A$6:$A$255,G$6)=0),"",IF(R55&lt;&gt;"",R55,IF(OR($B$4="Mit höchstem Preis der übrigen Bieter bewerten",AND($B$4="Ausschließen",Positionen!F54="Nein")),IF(COUNT($P55:$T55)=0,"",MAX($P55:$T55)),IF($B$4="Mit 0 bewerten und markieren",0,""))))</f>
        <v/>
      </c>
      <c r="H55" s="20">
        <f>IF(OR($A55="",H$6="",COUNTIF(Angebote!$A$6:$A$255,H$6)=0),"",IF(S55&lt;&gt;"",S55,IF(OR($B$4="Mit höchstem Preis der übrigen Bieter bewerten",AND($B$4="Ausschließen",Positionen!F54="Nein")),IF(COUNT($P55:$T55)=0,"",MAX($P55:$T55)),IF($B$4="Mit 0 bewerten und markieren",0,""))))</f>
        <v/>
      </c>
      <c r="I55" s="20">
        <f>IF(OR($A55="",I$6="",COUNTIF(Angebote!$A$6:$A$255,I$6)=0),"",IF(T55&lt;&gt;"",T55,IF(OR($B$4="Mit höchstem Preis der übrigen Bieter bewerten",AND($B$4="Ausschließen",Positionen!F54="Nein")),IF(COUNT($P55:$T55)=0,"",MAX($P55:$T55)),IF($B$4="Mit 0 bewerten und markieren",0,""))))</f>
        <v/>
      </c>
      <c r="J55" s="25">
        <f>IF(OR(E55="",MIN($E55:$I55)=0),"",E55/MIN($E55:$I55)-1)</f>
        <v/>
      </c>
      <c r="K55" s="25">
        <f>IF(OR(F55="",MIN($E55:$I55)=0),"",F55/MIN($E55:$I55)-1)</f>
        <v/>
      </c>
      <c r="L55" s="25">
        <f>IF(OR(G55="",MIN($E55:$I55)=0),"",G55/MIN($E55:$I55)-1)</f>
        <v/>
      </c>
      <c r="M55" s="25">
        <f>IF(OR(H55="",MIN($E55:$I55)=0),"",H55/MIN($E55:$I55)-1)</f>
        <v/>
      </c>
      <c r="N55" s="25">
        <f>IF(OR(I55="",MIN($E55:$I55)=0),"",I55/MIN($E55:$I55)-1)</f>
        <v/>
      </c>
      <c r="P55" s="20">
        <f>IF(OR($A55="",E$6=""),"",IF(COUNTIFS(Angebote!$A$6:$A$255,E$6,Angebote!$B$6:$B$255,$A55,Angebote!$Q$6:$Q$255,"&gt;=0")=0,"",SUMIFS(Angebote!$Q$6:$Q$255,Angebote!$A$6:$A$255,E$6,Angebote!$B$6:$B$255,$A55)))</f>
        <v/>
      </c>
      <c r="Q55" s="20">
        <f>IF(OR($A55="",F$6=""),"",IF(COUNTIFS(Angebote!$A$6:$A$255,F$6,Angebote!$B$6:$B$255,$A55,Angebote!$Q$6:$Q$255,"&gt;=0")=0,"",SUMIFS(Angebote!$Q$6:$Q$255,Angebote!$A$6:$A$255,F$6,Angebote!$B$6:$B$255,$A55)))</f>
        <v/>
      </c>
      <c r="R55" s="20">
        <f>IF(OR($A55="",G$6=""),"",IF(COUNTIFS(Angebote!$A$6:$A$255,G$6,Angebote!$B$6:$B$255,$A55,Angebote!$Q$6:$Q$255,"&gt;=0")=0,"",SUMIFS(Angebote!$Q$6:$Q$255,Angebote!$A$6:$A$255,G$6,Angebote!$B$6:$B$255,$A55)))</f>
        <v/>
      </c>
      <c r="S55" s="20">
        <f>IF(OR($A55="",H$6=""),"",IF(COUNTIFS(Angebote!$A$6:$A$255,H$6,Angebote!$B$6:$B$255,$A55,Angebote!$Q$6:$Q$255,"&gt;=0")=0,"",SUMIFS(Angebote!$Q$6:$Q$255,Angebote!$A$6:$A$255,H$6,Angebote!$B$6:$B$255,$A55)))</f>
        <v/>
      </c>
      <c r="T55" s="20">
        <f>IF(OR($A55="",I$6=""),"",IF(COUNTIFS(Angebote!$A$6:$A$255,I$6,Angebote!$B$6:$B$255,$A55,Angebote!$Q$6:$Q$255,"&gt;=0")=0,"",SUMIFS(Angebote!$Q$6:$Q$255,Angebote!$A$6:$A$255,I$6,Angebote!$B$6:$B$255,$A55)))</f>
        <v/>
      </c>
    </row>
    <row r="56">
      <c r="A56" s="14">
        <f>IF(Positionen!A55="","",Positionen!A55)</f>
        <v/>
      </c>
      <c r="B56" s="14">
        <f>IF(Positionen!B55="","",Positionen!B55)</f>
        <v/>
      </c>
      <c r="C56" s="15">
        <f>IF(Positionen!D55="","",Positionen!D55)</f>
        <v/>
      </c>
      <c r="D56" s="14">
        <f>IF(Positionen!E55="","",Positionen!E55)</f>
        <v/>
      </c>
      <c r="E56" s="20">
        <f>IF(OR($A56="",E$6="",COUNTIF(Angebote!$A$6:$A$255,E$6)=0),"",IF(P56&lt;&gt;"",P56,IF(OR($B$4="Mit höchstem Preis der übrigen Bieter bewerten",AND($B$4="Ausschließen",Positionen!F55="Nein")),IF(COUNT($P56:$T56)=0,"",MAX($P56:$T56)),IF($B$4="Mit 0 bewerten und markieren",0,""))))</f>
        <v/>
      </c>
      <c r="F56" s="20">
        <f>IF(OR($A56="",F$6="",COUNTIF(Angebote!$A$6:$A$255,F$6)=0),"",IF(Q56&lt;&gt;"",Q56,IF(OR($B$4="Mit höchstem Preis der übrigen Bieter bewerten",AND($B$4="Ausschließen",Positionen!F55="Nein")),IF(COUNT($P56:$T56)=0,"",MAX($P56:$T56)),IF($B$4="Mit 0 bewerten und markieren",0,""))))</f>
        <v/>
      </c>
      <c r="G56" s="20">
        <f>IF(OR($A56="",G$6="",COUNTIF(Angebote!$A$6:$A$255,G$6)=0),"",IF(R56&lt;&gt;"",R56,IF(OR($B$4="Mit höchstem Preis der übrigen Bieter bewerten",AND($B$4="Ausschließen",Positionen!F55="Nein")),IF(COUNT($P56:$T56)=0,"",MAX($P56:$T56)),IF($B$4="Mit 0 bewerten und markieren",0,""))))</f>
        <v/>
      </c>
      <c r="H56" s="20">
        <f>IF(OR($A56="",H$6="",COUNTIF(Angebote!$A$6:$A$255,H$6)=0),"",IF(S56&lt;&gt;"",S56,IF(OR($B$4="Mit höchstem Preis der übrigen Bieter bewerten",AND($B$4="Ausschließen",Positionen!F55="Nein")),IF(COUNT($P56:$T56)=0,"",MAX($P56:$T56)),IF($B$4="Mit 0 bewerten und markieren",0,""))))</f>
        <v/>
      </c>
      <c r="I56" s="20">
        <f>IF(OR($A56="",I$6="",COUNTIF(Angebote!$A$6:$A$255,I$6)=0),"",IF(T56&lt;&gt;"",T56,IF(OR($B$4="Mit höchstem Preis der übrigen Bieter bewerten",AND($B$4="Ausschließen",Positionen!F55="Nein")),IF(COUNT($P56:$T56)=0,"",MAX($P56:$T56)),IF($B$4="Mit 0 bewerten und markieren",0,""))))</f>
        <v/>
      </c>
      <c r="J56" s="25">
        <f>IF(OR(E56="",MIN($E56:$I56)=0),"",E56/MIN($E56:$I56)-1)</f>
        <v/>
      </c>
      <c r="K56" s="25">
        <f>IF(OR(F56="",MIN($E56:$I56)=0),"",F56/MIN($E56:$I56)-1)</f>
        <v/>
      </c>
      <c r="L56" s="25">
        <f>IF(OR(G56="",MIN($E56:$I56)=0),"",G56/MIN($E56:$I56)-1)</f>
        <v/>
      </c>
      <c r="M56" s="25">
        <f>IF(OR(H56="",MIN($E56:$I56)=0),"",H56/MIN($E56:$I56)-1)</f>
        <v/>
      </c>
      <c r="N56" s="25">
        <f>IF(OR(I56="",MIN($E56:$I56)=0),"",I56/MIN($E56:$I56)-1)</f>
        <v/>
      </c>
      <c r="P56" s="20">
        <f>IF(OR($A56="",E$6=""),"",IF(COUNTIFS(Angebote!$A$6:$A$255,E$6,Angebote!$B$6:$B$255,$A56,Angebote!$Q$6:$Q$255,"&gt;=0")=0,"",SUMIFS(Angebote!$Q$6:$Q$255,Angebote!$A$6:$A$255,E$6,Angebote!$B$6:$B$255,$A56)))</f>
        <v/>
      </c>
      <c r="Q56" s="20">
        <f>IF(OR($A56="",F$6=""),"",IF(COUNTIFS(Angebote!$A$6:$A$255,F$6,Angebote!$B$6:$B$255,$A56,Angebote!$Q$6:$Q$255,"&gt;=0")=0,"",SUMIFS(Angebote!$Q$6:$Q$255,Angebote!$A$6:$A$255,F$6,Angebote!$B$6:$B$255,$A56)))</f>
        <v/>
      </c>
      <c r="R56" s="20">
        <f>IF(OR($A56="",G$6=""),"",IF(COUNTIFS(Angebote!$A$6:$A$255,G$6,Angebote!$B$6:$B$255,$A56,Angebote!$Q$6:$Q$255,"&gt;=0")=0,"",SUMIFS(Angebote!$Q$6:$Q$255,Angebote!$A$6:$A$255,G$6,Angebote!$B$6:$B$255,$A56)))</f>
        <v/>
      </c>
      <c r="S56" s="20">
        <f>IF(OR($A56="",H$6=""),"",IF(COUNTIFS(Angebote!$A$6:$A$255,H$6,Angebote!$B$6:$B$255,$A56,Angebote!$Q$6:$Q$255,"&gt;=0")=0,"",SUMIFS(Angebote!$Q$6:$Q$255,Angebote!$A$6:$A$255,H$6,Angebote!$B$6:$B$255,$A56)))</f>
        <v/>
      </c>
      <c r="T56" s="20">
        <f>IF(OR($A56="",I$6=""),"",IF(COUNTIFS(Angebote!$A$6:$A$255,I$6,Angebote!$B$6:$B$255,$A56,Angebote!$Q$6:$Q$255,"&gt;=0")=0,"",SUMIFS(Angebote!$Q$6:$Q$255,Angebote!$A$6:$A$255,I$6,Angebote!$B$6:$B$255,$A56)))</f>
        <v/>
      </c>
    </row>
    <row r="59">
      <c r="A59" s="3" t="inlineStr">
        <is>
          <t>Bezugspreis-Kalkulation (Basiswährung)</t>
        </is>
      </c>
      <c r="B59" s="3" t="n"/>
      <c r="C59" s="3" t="n"/>
      <c r="D59" s="3" t="n"/>
      <c r="E59" s="27">
        <f>E6</f>
        <v/>
      </c>
      <c r="F59" s="27">
        <f>F6</f>
        <v/>
      </c>
      <c r="G59" s="27">
        <f>G6</f>
        <v/>
      </c>
      <c r="H59" s="27">
        <f>H6</f>
        <v/>
      </c>
      <c r="I59" s="27">
        <f>I6</f>
        <v/>
      </c>
    </row>
    <row r="60">
      <c r="A60" s="5" t="inlineStr">
        <is>
          <t>Listeneinkaufspreis</t>
        </is>
      </c>
      <c r="B60" s="29" t="n"/>
      <c r="C60" s="29" t="n"/>
      <c r="D60" s="30" t="n"/>
      <c r="E60" s="20">
        <f>IF(E$59="","",SUM(E7:E56))</f>
        <v/>
      </c>
      <c r="F60" s="20">
        <f>IF(F$59="","",SUM(F7:F56))</f>
        <v/>
      </c>
      <c r="G60" s="20">
        <f>IF(G$59="","",SUM(G7:G56))</f>
        <v/>
      </c>
      <c r="H60" s="20">
        <f>IF(H$59="","",SUM(H7:H56))</f>
        <v/>
      </c>
      <c r="I60" s="20">
        <f>IF(I$59="","",SUM(I7:I56))</f>
        <v/>
      </c>
    </row>
    <row r="61">
      <c r="A61" s="5" t="inlineStr">
        <is>
          <t>− Positionsrabatte</t>
        </is>
      </c>
      <c r="B61" s="29" t="n"/>
      <c r="C61" s="29" t="n"/>
      <c r="D61" s="30" t="n"/>
      <c r="E61" s="20">
        <f>IF(E$59="","",SUMIFS(Angebote!$R$6:$R$255,Angebote!$A$6:$A$255,E$59))</f>
        <v/>
      </c>
      <c r="F61" s="20">
        <f>IF(F$59="","",SUMIFS(Angebote!$R$6:$R$255,Angebote!$A$6:$A$255,F$59))</f>
        <v/>
      </c>
      <c r="G61" s="20">
        <f>IF(G$59="","",SUMIFS(Angebote!$R$6:$R$255,Angebote!$A$6:$A$255,G$59))</f>
        <v/>
      </c>
      <c r="H61" s="20">
        <f>IF(H$59="","",SUMIFS(Angebote!$R$6:$R$255,Angebote!$A$6:$A$255,H$59))</f>
        <v/>
      </c>
      <c r="I61" s="20">
        <f>IF(I$59="","",SUMIFS(Angebote!$R$6:$R$255,Angebote!$A$6:$A$255,I$59))</f>
        <v/>
      </c>
    </row>
    <row r="62">
      <c r="A62" s="5" t="inlineStr">
        <is>
          <t>− Gesamtrabatt</t>
        </is>
      </c>
      <c r="B62" s="29" t="n"/>
      <c r="C62" s="29" t="n"/>
      <c r="D62" s="30" t="n"/>
      <c r="E62" s="20">
        <f>IF(E$59="","",(E60-E61)*N(Konditionen!C11))</f>
        <v/>
      </c>
      <c r="F62" s="20">
        <f>IF(F$59="","",(F60-F61)*N(Konditionen!D11))</f>
        <v/>
      </c>
      <c r="G62" s="20">
        <f>IF(G$59="","",(G60-G61)*N(Konditionen!E11))</f>
        <v/>
      </c>
      <c r="H62" s="20">
        <f>IF(H$59="","",(H60-H61)*N(Konditionen!F11))</f>
        <v/>
      </c>
      <c r="I62" s="20">
        <f>IF(I$59="","",(I60-I61)*N(Konditionen!G11))</f>
        <v/>
      </c>
    </row>
    <row r="63">
      <c r="A63" s="5" t="inlineStr">
        <is>
          <t>Zieleinkaufspreis</t>
        </is>
      </c>
      <c r="B63" s="29" t="n"/>
      <c r="C63" s="29" t="n"/>
      <c r="D63" s="30" t="n"/>
      <c r="E63" s="20">
        <f>IF(E$59="","",E60-E61-E62)</f>
        <v/>
      </c>
      <c r="F63" s="20">
        <f>IF(F$59="","",F60-F61-F62)</f>
        <v/>
      </c>
      <c r="G63" s="20">
        <f>IF(G$59="","",G60-G61-G62)</f>
        <v/>
      </c>
      <c r="H63" s="20">
        <f>IF(H$59="","",H60-H61-H62)</f>
        <v/>
      </c>
      <c r="I63" s="20">
        <f>IF(I$59="","",I60-I61-I62)</f>
        <v/>
      </c>
    </row>
    <row r="64">
      <c r="A64" s="5" t="inlineStr">
        <is>
          <t>− Skonto (falls berücksichtigt)</t>
        </is>
      </c>
      <c r="B64" s="29" t="n"/>
      <c r="C64" s="29" t="n"/>
      <c r="D64" s="30" t="n"/>
      <c r="E64" s="20">
        <f>IF(E$59="","",IF(Stammdaten!$B$28="Ja",E63*N(Konditionen!C18),0))</f>
        <v/>
      </c>
      <c r="F64" s="20">
        <f>IF(F$59="","",IF(Stammdaten!$B$28="Ja",F63*N(Konditionen!D18),0))</f>
        <v/>
      </c>
      <c r="G64" s="20">
        <f>IF(G$59="","",IF(Stammdaten!$B$28="Ja",G63*N(Konditionen!E18),0))</f>
        <v/>
      </c>
      <c r="H64" s="20">
        <f>IF(H$59="","",IF(Stammdaten!$B$28="Ja",H63*N(Konditionen!F18),0))</f>
        <v/>
      </c>
      <c r="I64" s="20">
        <f>IF(I$59="","",IF(Stammdaten!$B$28="Ja",I63*N(Konditionen!G18),0))</f>
        <v/>
      </c>
    </row>
    <row r="65">
      <c r="A65" s="5" t="inlineStr">
        <is>
          <t>Bareinkaufspreis</t>
        </is>
      </c>
      <c r="B65" s="29" t="n"/>
      <c r="C65" s="29" t="n"/>
      <c r="D65" s="30" t="n"/>
      <c r="E65" s="20">
        <f>IF(E$59="","",E63-E64)</f>
        <v/>
      </c>
      <c r="F65" s="20">
        <f>IF(F$59="","",F63-F64)</f>
        <v/>
      </c>
      <c r="G65" s="20">
        <f>IF(G$59="","",G63-G64)</f>
        <v/>
      </c>
      <c r="H65" s="20">
        <f>IF(H$59="","",H63-H64)</f>
        <v/>
      </c>
      <c r="I65" s="20">
        <f>IF(I$59="","",I63-I64)</f>
        <v/>
      </c>
    </row>
    <row r="66">
      <c r="A66" s="5" t="inlineStr">
        <is>
          <t>+ Fracht</t>
        </is>
      </c>
      <c r="B66" s="29" t="n"/>
      <c r="C66" s="29" t="n"/>
      <c r="D66" s="30" t="n"/>
      <c r="E66" s="20">
        <f>IF(E$59="","",IF(AND(N(Konditionen!C12)&gt;0,Konditionen!C25=""),"",N(Konditionen!C25)))</f>
        <v/>
      </c>
      <c r="F66" s="20">
        <f>IF(F$59="","",IF(AND(N(Konditionen!D12)&gt;0,Konditionen!D25=""),"",N(Konditionen!D25)))</f>
        <v/>
      </c>
      <c r="G66" s="20">
        <f>IF(G$59="","",IF(AND(N(Konditionen!E12)&gt;0,Konditionen!E25=""),"",N(Konditionen!E25)))</f>
        <v/>
      </c>
      <c r="H66" s="20">
        <f>IF(H$59="","",IF(AND(N(Konditionen!F12)&gt;0,Konditionen!F25=""),"",N(Konditionen!F25)))</f>
        <v/>
      </c>
      <c r="I66" s="20">
        <f>IF(I$59="","",IF(AND(N(Konditionen!G12)&gt;0,Konditionen!G25=""),"",N(Konditionen!G25)))</f>
        <v/>
      </c>
    </row>
    <row r="67">
      <c r="A67" s="5" t="inlineStr">
        <is>
          <t>+ Verpackung</t>
        </is>
      </c>
      <c r="B67" s="29" t="n"/>
      <c r="C67" s="29" t="n"/>
      <c r="D67" s="30" t="n"/>
      <c r="E67" s="20">
        <f>IF(E$59="","",IF(AND(N(Konditionen!C14)&gt;0,Konditionen!C26=""),"",N(Konditionen!C26)))</f>
        <v/>
      </c>
      <c r="F67" s="20">
        <f>IF(F$59="","",IF(AND(N(Konditionen!D14)&gt;0,Konditionen!D26=""),"",N(Konditionen!D26)))</f>
        <v/>
      </c>
      <c r="G67" s="20">
        <f>IF(G$59="","",IF(AND(N(Konditionen!E14)&gt;0,Konditionen!E26=""),"",N(Konditionen!E26)))</f>
        <v/>
      </c>
      <c r="H67" s="20">
        <f>IF(H$59="","",IF(AND(N(Konditionen!F14)&gt;0,Konditionen!F26=""),"",N(Konditionen!F26)))</f>
        <v/>
      </c>
      <c r="I67" s="20">
        <f>IF(I$59="","",IF(AND(N(Konditionen!G14)&gt;0,Konditionen!G26=""),"",N(Konditionen!G26)))</f>
        <v/>
      </c>
    </row>
    <row r="68">
      <c r="A68" s="5" t="inlineStr">
        <is>
          <t>+ Einfuhrabgaben (Schätzung)</t>
        </is>
      </c>
      <c r="B68" s="29" t="n"/>
      <c r="C68" s="29" t="n"/>
      <c r="D68" s="30" t="n"/>
      <c r="E68" s="20">
        <f>IF(E$59="","",E63*N(Konditionen!C15))</f>
        <v/>
      </c>
      <c r="F68" s="20">
        <f>IF(F$59="","",F63*N(Konditionen!D15))</f>
        <v/>
      </c>
      <c r="G68" s="20">
        <f>IF(G$59="","",G63*N(Konditionen!E15))</f>
        <v/>
      </c>
      <c r="H68" s="20">
        <f>IF(H$59="","",H63*N(Konditionen!F15))</f>
        <v/>
      </c>
      <c r="I68" s="20">
        <f>IF(I$59="","",I63*N(Konditionen!G15))</f>
        <v/>
      </c>
    </row>
    <row r="69">
      <c r="A69" s="4" t="inlineStr">
        <is>
          <t>Bezugspreis</t>
        </is>
      </c>
      <c r="B69" s="29" t="n"/>
      <c r="C69" s="29" t="n"/>
      <c r="D69" s="30" t="n"/>
      <c r="E69" s="31">
        <f>IF(OR(E$59="",E66="",E67=""),"",E65+E66+E67+E68)</f>
        <v/>
      </c>
      <c r="F69" s="31">
        <f>IF(OR(F$59="",F66="",F67=""),"",F65+F66+F67+F68)</f>
        <v/>
      </c>
      <c r="G69" s="31">
        <f>IF(OR(G$59="",G66="",G67=""),"",G65+G66+G67+G68)</f>
        <v/>
      </c>
      <c r="H69" s="31">
        <f>IF(OR(H$59="",H66="",H67=""),"",H65+H66+H67+H68)</f>
        <v/>
      </c>
      <c r="I69" s="31">
        <f>IF(OR(I$59="",I66="",I67=""),"",I65+I66+I67+I68)</f>
        <v/>
      </c>
    </row>
    <row r="70">
      <c r="A70" s="5" t="inlineStr">
        <is>
          <t>Bezugspreis je Bedarfseinheit (nur bei einheitlicher Einheit sinnvoll)</t>
        </is>
      </c>
      <c r="B70" s="29" t="n"/>
      <c r="C70" s="29" t="n"/>
      <c r="D70" s="30" t="n"/>
      <c r="E70" s="19">
        <f>IF(OR(E69="",SUM($C$7:$C$56)=0),"",E69/SUM($C$7:$C$56))</f>
        <v/>
      </c>
      <c r="F70" s="19">
        <f>IF(OR(F69="",SUM($C$7:$C$56)=0),"",F69/SUM($C$7:$C$56))</f>
        <v/>
      </c>
      <c r="G70" s="19">
        <f>IF(OR(G69="",SUM($C$7:$C$56)=0),"",G69/SUM($C$7:$C$56))</f>
        <v/>
      </c>
      <c r="H70" s="19">
        <f>IF(OR(H69="",SUM($C$7:$C$56)=0),"",H69/SUM($C$7:$C$56))</f>
        <v/>
      </c>
      <c r="I70" s="19">
        <f>IF(OR(I69="",SUM($C$7:$C$56)=0),"",I69/SUM($C$7:$C$56))</f>
        <v/>
      </c>
    </row>
    <row r="71">
      <c r="A71" s="5" t="inlineStr">
        <is>
          <t>Angebotszeilen</t>
        </is>
      </c>
      <c r="B71" s="29" t="n"/>
      <c r="C71" s="29" t="n"/>
      <c r="D71" s="30" t="n"/>
      <c r="E71" s="14">
        <f>IF(E$59="","",COUNTIF(Angebote!$A$6:$A$255,E$59))</f>
        <v/>
      </c>
      <c r="F71" s="14">
        <f>IF(F$59="","",COUNTIF(Angebote!$A$6:$A$255,F$59))</f>
        <v/>
      </c>
      <c r="G71" s="14">
        <f>IF(G$59="","",COUNTIF(Angebote!$A$6:$A$255,G$59))</f>
        <v/>
      </c>
      <c r="H71" s="14">
        <f>IF(H$59="","",COUNTIF(Angebote!$A$6:$A$255,H$59))</f>
        <v/>
      </c>
      <c r="I71" s="14">
        <f>IF(I$59="","",COUNTIF(Angebote!$A$6:$A$255,I$59))</f>
        <v/>
      </c>
    </row>
    <row r="72">
      <c r="A72" s="5" t="inlineStr">
        <is>
          <t>Davon gültig berechnet</t>
        </is>
      </c>
      <c r="B72" s="29" t="n"/>
      <c r="C72" s="29" t="n"/>
      <c r="D72" s="30" t="n"/>
      <c r="E72" s="14">
        <f>IF(E$59="","",COUNTIFS(Angebote!$A$6:$A$255,E$59,Angebote!$Q$6:$Q$255,"&gt;=0"))</f>
        <v/>
      </c>
      <c r="F72" s="14">
        <f>IF(F$59="","",COUNTIFS(Angebote!$A$6:$A$255,F$59,Angebote!$Q$6:$Q$255,"&gt;=0"))</f>
        <v/>
      </c>
      <c r="G72" s="14">
        <f>IF(G$59="","",COUNTIFS(Angebote!$A$6:$A$255,G$59,Angebote!$Q$6:$Q$255,"&gt;=0"))</f>
        <v/>
      </c>
      <c r="H72" s="14">
        <f>IF(H$59="","",COUNTIFS(Angebote!$A$6:$A$255,H$59,Angebote!$Q$6:$Q$255,"&gt;=0"))</f>
        <v/>
      </c>
      <c r="I72" s="14">
        <f>IF(I$59="","",COUNTIFS(Angebote!$A$6:$A$255,I$59,Angebote!$Q$6:$Q$255,"&gt;=0"))</f>
        <v/>
      </c>
    </row>
    <row r="73">
      <c r="A73" s="5" t="inlineStr">
        <is>
          <t>Fehlende Positionen (alle)</t>
        </is>
      </c>
      <c r="B73" s="29" t="n"/>
      <c r="C73" s="29" t="n"/>
      <c r="D73" s="30" t="n"/>
      <c r="E73" s="14">
        <f>IF(E$59="","",SUMPRODUCT(($A$7:$A$56&lt;&gt;"")*(P7:P56="")))</f>
        <v/>
      </c>
      <c r="F73" s="14">
        <f>IF(F$59="","",SUMPRODUCT(($A$7:$A$56&lt;&gt;"")*(Q7:Q56="")))</f>
        <v/>
      </c>
      <c r="G73" s="14">
        <f>IF(G$59="","",SUMPRODUCT(($A$7:$A$56&lt;&gt;"")*(R7:R56="")))</f>
        <v/>
      </c>
      <c r="H73" s="14">
        <f>IF(H$59="","",SUMPRODUCT(($A$7:$A$56&lt;&gt;"")*(S7:S56="")))</f>
        <v/>
      </c>
      <c r="I73" s="14">
        <f>IF(I$59="","",SUMPRODUCT(($A$7:$A$56&lt;&gt;"")*(T7:T56="")))</f>
        <v/>
      </c>
    </row>
    <row r="74">
      <c r="A74" s="5" t="inlineStr">
        <is>
          <t>Fehlende Pflichtpositionen</t>
        </is>
      </c>
      <c r="B74" s="29" t="n"/>
      <c r="C74" s="29" t="n"/>
      <c r="D74" s="30" t="n"/>
      <c r="E74" s="14">
        <f>IF(E$59="","",SUMPRODUCT(($A$7:$A$56&lt;&gt;"")*(P7:P56="")*(Positionen!$F$6:$F$55&lt;&gt;"Nein")))</f>
        <v/>
      </c>
      <c r="F74" s="14">
        <f>IF(F$59="","",SUMPRODUCT(($A$7:$A$56&lt;&gt;"")*(Q7:Q56="")*(Positionen!$F$6:$F$55&lt;&gt;"Nein")))</f>
        <v/>
      </c>
      <c r="G74" s="14">
        <f>IF(G$59="","",SUMPRODUCT(($A$7:$A$56&lt;&gt;"")*(R7:R56="")*(Positionen!$F$6:$F$55&lt;&gt;"Nein")))</f>
        <v/>
      </c>
      <c r="H74" s="14">
        <f>IF(H$59="","",SUMPRODUCT(($A$7:$A$56&lt;&gt;"")*(S7:S56="")*(Positionen!$F$6:$F$55&lt;&gt;"Nein")))</f>
        <v/>
      </c>
      <c r="I74" s="14">
        <f>IF(I$59="","",SUMPRODUCT(($A$7:$A$56&lt;&gt;"")*(T7:T56="")*(Positionen!$F$6:$F$55&lt;&gt;"Nein")))</f>
        <v/>
      </c>
    </row>
    <row r="75">
      <c r="A75" s="5" t="inlineStr">
        <is>
          <t>Positionen ohne Wert (kein Referenzpreis)</t>
        </is>
      </c>
      <c r="B75" s="29" t="n"/>
      <c r="C75" s="29" t="n"/>
      <c r="D75" s="30" t="n"/>
      <c r="E75" s="14">
        <f>IF(E$59="","",SUMPRODUCT(($A$7:$A$56&lt;&gt;"")*(E7:E56="")))</f>
        <v/>
      </c>
      <c r="F75" s="14">
        <f>IF(F$59="","",SUMPRODUCT(($A$7:$A$56&lt;&gt;"")*(F7:F56="")))</f>
        <v/>
      </c>
      <c r="G75" s="14">
        <f>IF(G$59="","",SUMPRODUCT(($A$7:$A$56&lt;&gt;"")*(G7:G56="")))</f>
        <v/>
      </c>
      <c r="H75" s="14">
        <f>IF(H$59="","",SUMPRODUCT(($A$7:$A$56&lt;&gt;"")*(H7:H56="")))</f>
        <v/>
      </c>
      <c r="I75" s="14">
        <f>IF(I$59="","",SUMPRODUCT(($A$7:$A$56&lt;&gt;"")*(I7:I56="")))</f>
        <v/>
      </c>
    </row>
    <row r="76">
      <c r="A76" s="5" t="inlineStr">
        <is>
          <t>Alternativartikel</t>
        </is>
      </c>
      <c r="B76" s="29" t="n"/>
      <c r="C76" s="29" t="n"/>
      <c r="D76" s="30" t="n"/>
      <c r="E76" s="14">
        <f>IF(E$59="","",COUNTIFS(Angebote!$A$6:$A$255,E$59,Angebote!$D$6:$D$255,"Ja"))</f>
        <v/>
      </c>
      <c r="F76" s="14">
        <f>IF(F$59="","",COUNTIFS(Angebote!$A$6:$A$255,F$59,Angebote!$D$6:$D$255,"Ja"))</f>
        <v/>
      </c>
      <c r="G76" s="14">
        <f>IF(G$59="","",COUNTIFS(Angebote!$A$6:$A$255,G$59,Angebote!$D$6:$D$255,"Ja"))</f>
        <v/>
      </c>
      <c r="H76" s="14">
        <f>IF(H$59="","",COUNTIFS(Angebote!$A$6:$A$255,H$59,Angebote!$D$6:$D$255,"Ja"))</f>
        <v/>
      </c>
      <c r="I76" s="14">
        <f>IF(I$59="","",COUNTIFS(Angebote!$A$6:$A$255,I$59,Angebote!$D$6:$D$255,"Ja"))</f>
        <v/>
      </c>
    </row>
    <row r="77">
      <c r="A77" s="5" t="inlineStr">
        <is>
          <t>Fehlende Kurse (Angebote + Fracht/Verpackung)</t>
        </is>
      </c>
      <c r="B77" s="29" t="n"/>
      <c r="C77" s="29" t="n"/>
      <c r="D77" s="30" t="n"/>
      <c r="E77" s="14">
        <f>IF(E$59="","",COUNTIFS(Angebote!$A$6:$A$255,E$59,Angebote!$S$6:$S$255,"*Kurs fehlt*")+IF(AND(N(Konditionen!C12)&gt;0,Konditionen!C25=""),1,0)+IF(AND(N(Konditionen!C14)&gt;0,Konditionen!C26=""),1,0))</f>
        <v/>
      </c>
      <c r="F77" s="14">
        <f>IF(F$59="","",COUNTIFS(Angebote!$A$6:$A$255,F$59,Angebote!$S$6:$S$255,"*Kurs fehlt*")+IF(AND(N(Konditionen!D12)&gt;0,Konditionen!D25=""),1,0)+IF(AND(N(Konditionen!D14)&gt;0,Konditionen!D26=""),1,0))</f>
        <v/>
      </c>
      <c r="G77" s="14">
        <f>IF(G$59="","",COUNTIFS(Angebote!$A$6:$A$255,G$59,Angebote!$S$6:$S$255,"*Kurs fehlt*")+IF(AND(N(Konditionen!E12)&gt;0,Konditionen!E25=""),1,0)+IF(AND(N(Konditionen!E14)&gt;0,Konditionen!E26=""),1,0))</f>
        <v/>
      </c>
      <c r="H77" s="14">
        <f>IF(H$59="","",COUNTIFS(Angebote!$A$6:$A$255,H$59,Angebote!$S$6:$S$255,"*Kurs fehlt*")+IF(AND(N(Konditionen!F12)&gt;0,Konditionen!F25=""),1,0)+IF(AND(N(Konditionen!F14)&gt;0,Konditionen!F26=""),1,0))</f>
        <v/>
      </c>
      <c r="I77" s="14">
        <f>IF(I$59="","",COUNTIFS(Angebote!$A$6:$A$255,I$59,Angebote!$S$6:$S$255,"*Kurs fehlt*")+IF(AND(N(Konditionen!G12)&gt;0,Konditionen!G25=""),1,0)+IF(AND(N(Konditionen!G14)&gt;0,Konditionen!G26=""),1,0))</f>
        <v/>
      </c>
    </row>
    <row r="78">
      <c r="A78" s="5" t="inlineStr">
        <is>
          <t>Doppelte Zeilen (Bieter + Pos.-Nr.)</t>
        </is>
      </c>
      <c r="B78" s="29" t="n"/>
      <c r="C78" s="29" t="n"/>
      <c r="D78" s="30" t="n"/>
      <c r="E78" s="14">
        <f>IF(E$59="","",COUNTIFS(Angebote!$A$6:$A$255,E$59,Angebote!$S$6:$S$255,"*Doppelte*"))</f>
        <v/>
      </c>
      <c r="F78" s="14">
        <f>IF(F$59="","",COUNTIFS(Angebote!$A$6:$A$255,F$59,Angebote!$S$6:$S$255,"*Doppelte*"))</f>
        <v/>
      </c>
      <c r="G78" s="14">
        <f>IF(G$59="","",COUNTIFS(Angebote!$A$6:$A$255,G$59,Angebote!$S$6:$S$255,"*Doppelte*"))</f>
        <v/>
      </c>
      <c r="H78" s="14">
        <f>IF(H$59="","",COUNTIFS(Angebote!$A$6:$A$255,H$59,Angebote!$S$6:$S$255,"*Doppelte*"))</f>
        <v/>
      </c>
      <c r="I78" s="14">
        <f>IF(I$59="","",COUNTIFS(Angebote!$A$6:$A$255,I$59,Angebote!$S$6:$S$255,"*Doppelte*"))</f>
        <v/>
      </c>
    </row>
    <row r="79">
      <c r="A79" s="5" t="inlineStr">
        <is>
          <t>Zeilen mit Teilmenge (Menge &lt; Abnahmemenge)</t>
        </is>
      </c>
      <c r="B79" s="29" t="n"/>
      <c r="C79" s="29" t="n"/>
      <c r="D79" s="30" t="n"/>
      <c r="E79" s="14">
        <f>IF(E$59="","",COUNTIFS(Angebote!$A$6:$A$255,E$59,Angebote!$S$6:$S$255,"*Menge &lt; Abnahmemenge*"))</f>
        <v/>
      </c>
      <c r="F79" s="14">
        <f>IF(F$59="","",COUNTIFS(Angebote!$A$6:$A$255,F$59,Angebote!$S$6:$S$255,"*Menge &lt; Abnahmemenge*"))</f>
        <v/>
      </c>
      <c r="G79" s="14">
        <f>IF(G$59="","",COUNTIFS(Angebote!$A$6:$A$255,G$59,Angebote!$S$6:$S$255,"*Menge &lt; Abnahmemenge*"))</f>
        <v/>
      </c>
      <c r="H79" s="14">
        <f>IF(H$59="","",COUNTIFS(Angebote!$A$6:$A$255,H$59,Angebote!$S$6:$S$255,"*Menge &lt; Abnahmemenge*"))</f>
        <v/>
      </c>
      <c r="I79" s="14">
        <f>IF(I$59="","",COUNTIFS(Angebote!$A$6:$A$255,I$59,Angebote!$S$6:$S$255,"*Menge &lt; Abnahmemenge*"))</f>
        <v/>
      </c>
    </row>
    <row r="80">
      <c r="A80" s="5" t="inlineStr">
        <is>
          <t>Mindestbestellwert erreicht?</t>
        </is>
      </c>
      <c r="B80" s="29" t="n"/>
      <c r="C80" s="29" t="n"/>
      <c r="D80" s="30" t="n"/>
      <c r="E80" s="14">
        <f>IF(OR(E$59="",N(Konditionen!C16)=0,E72=0),"",IF(E63&gt;=Konditionen!C16,"Ja","Nein"))</f>
        <v/>
      </c>
      <c r="F80" s="14">
        <f>IF(OR(F$59="",N(Konditionen!D16)=0,F72=0),"",IF(F63&gt;=Konditionen!D16,"Ja","Nein"))</f>
        <v/>
      </c>
      <c r="G80" s="14">
        <f>IF(OR(G$59="",N(Konditionen!E16)=0,G72=0),"",IF(G63&gt;=Konditionen!E16,"Ja","Nein"))</f>
        <v/>
      </c>
      <c r="H80" s="14">
        <f>IF(OR(H$59="",N(Konditionen!F16)=0,H72=0),"",IF(H63&gt;=Konditionen!F16,"Ja","Nein"))</f>
        <v/>
      </c>
      <c r="I80" s="14">
        <f>IF(OR(I$59="",N(Konditionen!G16)=0,I72=0),"",IF(I63&gt;=Konditionen!G16,"Ja","Nein"))</f>
        <v/>
      </c>
    </row>
    <row r="81">
      <c r="A81" s="5" t="inlineStr">
        <is>
          <t>Angebot abgelaufen?</t>
        </is>
      </c>
      <c r="B81" s="29" t="n"/>
      <c r="C81" s="29" t="n"/>
      <c r="D81" s="30" t="n"/>
      <c r="E81" s="14">
        <f>IF(OR(E$59="",Konditionen!C8=""),"",IF(Konditionen!C8&lt;IF(Stammdaten!$B$4="",TODAY(),Stammdaten!$B$4),"Ja","Nein"))</f>
        <v/>
      </c>
      <c r="F81" s="14">
        <f>IF(OR(F$59="",Konditionen!D8=""),"",IF(Konditionen!D8&lt;IF(Stammdaten!$B$4="",TODAY(),Stammdaten!$B$4),"Ja","Nein"))</f>
        <v/>
      </c>
      <c r="G81" s="14">
        <f>IF(OR(G$59="",Konditionen!E8=""),"",IF(Konditionen!E8&lt;IF(Stammdaten!$B$4="",TODAY(),Stammdaten!$B$4),"Ja","Nein"))</f>
        <v/>
      </c>
      <c r="H81" s="14">
        <f>IF(OR(H$59="",Konditionen!F8=""),"",IF(Konditionen!F8&lt;IF(Stammdaten!$B$4="",TODAY(),Stammdaten!$B$4),"Ja","Nein"))</f>
        <v/>
      </c>
      <c r="I81" s="14">
        <f>IF(OR(I$59="",Konditionen!G8=""),"",IF(Konditionen!G8&lt;IF(Stammdaten!$B$4="",TODAY(),Stammdaten!$B$4),"Ja","Nein"))</f>
        <v/>
      </c>
    </row>
    <row r="82">
      <c r="A82" s="5" t="inlineStr">
        <is>
          <t>Zeilen mit Hinweis (Angebote, Spalte S)</t>
        </is>
      </c>
      <c r="B82" s="29" t="n"/>
      <c r="C82" s="29" t="n"/>
      <c r="D82" s="30" t="n"/>
      <c r="E82" s="14">
        <f>IF(E$59="","",SUMPRODUCT((Angebote!$A$6:$A$255=E$59)*(Angebote!$S$6:$S$255&lt;&gt;"")))</f>
        <v/>
      </c>
      <c r="F82" s="14">
        <f>IF(F$59="","",SUMPRODUCT((Angebote!$A$6:$A$255=F$59)*(Angebote!$S$6:$S$255&lt;&gt;"")))</f>
        <v/>
      </c>
      <c r="G82" s="14">
        <f>IF(G$59="","",SUMPRODUCT((Angebote!$A$6:$A$255=G$59)*(Angebote!$S$6:$S$255&lt;&gt;"")))</f>
        <v/>
      </c>
      <c r="H82" s="14">
        <f>IF(H$59="","",SUMPRODUCT((Angebote!$A$6:$A$255=H$59)*(Angebote!$S$6:$S$255&lt;&gt;"")))</f>
        <v/>
      </c>
      <c r="I82" s="14">
        <f>IF(I$59="","",SUMPRODUCT((Angebote!$A$6:$A$255=I$59)*(Angebote!$S$6:$S$255&lt;&gt;"")))</f>
        <v/>
      </c>
    </row>
    <row r="83" ht="30" customHeight="1">
      <c r="A83" s="5" t="inlineStr">
        <is>
          <t>Status</t>
        </is>
      </c>
      <c r="B83" s="29" t="n"/>
      <c r="C83" s="29" t="n"/>
      <c r="D83" s="30" t="n"/>
      <c r="E83" s="7">
        <f>IF(E$59="","",IF(E71=0,"Kein Angebot",IF(E77&gt;0,"Ausgeschlossen: Kurs fehlt",IF(E72=0,"Ausgeschlossen: keine gültige Zeile",IF(E78&gt;0,"Ausgeschlossen: doppelte Zeilen",IF(E79&gt;0,"Ausgeschlossen: Teilmenge",IF(E81="Ja","Ausgeschlossen: Angebot abgelaufen",IF(E80="Nein","Ausgeschlossen: Mindestbestellwert",IF(AND($B$4="Ausschließen",E74&gt;0),"Ausgeschlossen: Pflichtposition fehlt",IF(E75&gt;0,"Ausgeschlossen: Position ohne Referenzpreis",IF(E69="","Ausgeschlossen: Kosten unvollständig",IF(N(E69)&lt;=0,"Ausgeschlossen: Bezugspreis ≤ 0 (Eingaben prüfen)",IF(AND($B$4="Mit 0 bewerten und markieren",E73&gt;0),"Im Vergleich (Lücken mit 0)","Im Vergleich")))))))))))))</f>
        <v/>
      </c>
      <c r="F83" s="7">
        <f>IF(F$59="","",IF(F71=0,"Kein Angebot",IF(F77&gt;0,"Ausgeschlossen: Kurs fehlt",IF(F72=0,"Ausgeschlossen: keine gültige Zeile",IF(F78&gt;0,"Ausgeschlossen: doppelte Zeilen",IF(F79&gt;0,"Ausgeschlossen: Teilmenge",IF(F81="Ja","Ausgeschlossen: Angebot abgelaufen",IF(F80="Nein","Ausgeschlossen: Mindestbestellwert",IF(AND($B$4="Ausschließen",F74&gt;0),"Ausgeschlossen: Pflichtposition fehlt",IF(F75&gt;0,"Ausgeschlossen: Position ohne Referenzpreis",IF(F69="","Ausgeschlossen: Kosten unvollständig",IF(N(F69)&lt;=0,"Ausgeschlossen: Bezugspreis ≤ 0 (Eingaben prüfen)",IF(AND($B$4="Mit 0 bewerten und markieren",F73&gt;0),"Im Vergleich (Lücken mit 0)","Im Vergleich")))))))))))))</f>
        <v/>
      </c>
      <c r="G83" s="7">
        <f>IF(G$59="","",IF(G71=0,"Kein Angebot",IF(G77&gt;0,"Ausgeschlossen: Kurs fehlt",IF(G72=0,"Ausgeschlossen: keine gültige Zeile",IF(G78&gt;0,"Ausgeschlossen: doppelte Zeilen",IF(G79&gt;0,"Ausgeschlossen: Teilmenge",IF(G81="Ja","Ausgeschlossen: Angebot abgelaufen",IF(G80="Nein","Ausgeschlossen: Mindestbestellwert",IF(AND($B$4="Ausschließen",G74&gt;0),"Ausgeschlossen: Pflichtposition fehlt",IF(G75&gt;0,"Ausgeschlossen: Position ohne Referenzpreis",IF(G69="","Ausgeschlossen: Kosten unvollständig",IF(N(G69)&lt;=0,"Ausgeschlossen: Bezugspreis ≤ 0 (Eingaben prüfen)",IF(AND($B$4="Mit 0 bewerten und markieren",G73&gt;0),"Im Vergleich (Lücken mit 0)","Im Vergleich")))))))))))))</f>
        <v/>
      </c>
      <c r="H83" s="7">
        <f>IF(H$59="","",IF(H71=0,"Kein Angebot",IF(H77&gt;0,"Ausgeschlossen: Kurs fehlt",IF(H72=0,"Ausgeschlossen: keine gültige Zeile",IF(H78&gt;0,"Ausgeschlossen: doppelte Zeilen",IF(H79&gt;0,"Ausgeschlossen: Teilmenge",IF(H81="Ja","Ausgeschlossen: Angebot abgelaufen",IF(H80="Nein","Ausgeschlossen: Mindestbestellwert",IF(AND($B$4="Ausschließen",H74&gt;0),"Ausgeschlossen: Pflichtposition fehlt",IF(H75&gt;0,"Ausgeschlossen: Position ohne Referenzpreis",IF(H69="","Ausgeschlossen: Kosten unvollständig",IF(N(H69)&lt;=0,"Ausgeschlossen: Bezugspreis ≤ 0 (Eingaben prüfen)",IF(AND($B$4="Mit 0 bewerten und markieren",H73&gt;0),"Im Vergleich (Lücken mit 0)","Im Vergleich")))))))))))))</f>
        <v/>
      </c>
      <c r="I83" s="7">
        <f>IF(I$59="","",IF(I71=0,"Kein Angebot",IF(I77&gt;0,"Ausgeschlossen: Kurs fehlt",IF(I72=0,"Ausgeschlossen: keine gültige Zeile",IF(I78&gt;0,"Ausgeschlossen: doppelte Zeilen",IF(I79&gt;0,"Ausgeschlossen: Teilmenge",IF(I81="Ja","Ausgeschlossen: Angebot abgelaufen",IF(I80="Nein","Ausgeschlossen: Mindestbestellwert",IF(AND($B$4="Ausschließen",I74&gt;0),"Ausgeschlossen: Pflichtposition fehlt",IF(I75&gt;0,"Ausgeschlossen: Position ohne Referenzpreis",IF(I69="","Ausgeschlossen: Kosten unvollständig",IF(N(I69)&lt;=0,"Ausgeschlossen: Bezugspreis ≤ 0 (Eingaben prüfen)",IF(AND($B$4="Mit 0 bewerten und markieren",I73&gt;0),"Im Vergleich (Lücken mit 0)","Im Vergleich")))))))))))))</f>
        <v/>
      </c>
    </row>
    <row r="84">
      <c r="A84" s="5" t="inlineStr">
        <is>
          <t>Bezugspreis im Vergleich</t>
        </is>
      </c>
      <c r="B84" s="29" t="n"/>
      <c r="C84" s="29" t="n"/>
      <c r="D84" s="30" t="n"/>
      <c r="E84" s="20">
        <f>IF(LEFT(E83,12)="Im Vergleich",E69,"")</f>
        <v/>
      </c>
      <c r="F84" s="20">
        <f>IF(LEFT(F83,12)="Im Vergleich",F69,"")</f>
        <v/>
      </c>
      <c r="G84" s="20">
        <f>IF(LEFT(G83,12)="Im Vergleich",G69,"")</f>
        <v/>
      </c>
      <c r="H84" s="20">
        <f>IF(LEFT(H83,12)="Im Vergleich",H69,"")</f>
        <v/>
      </c>
      <c r="I84" s="20">
        <f>IF(LEFT(I83,12)="Im Vergleich",I69,"")</f>
        <v/>
      </c>
    </row>
    <row r="85">
      <c r="A85" s="5" t="inlineStr">
        <is>
          <t>Abstand zum günstigsten</t>
        </is>
      </c>
      <c r="B85" s="29" t="n"/>
      <c r="C85" s="29" t="n"/>
      <c r="D85" s="30" t="n"/>
      <c r="E85" s="25">
        <f>IF(OR(E84="",MIN($E$84:$I$84)&lt;=0),"",E84/MIN($E$84:$I$84)-1)</f>
        <v/>
      </c>
      <c r="F85" s="25">
        <f>IF(OR(F84="",MIN($E$84:$I$84)&lt;=0),"",F84/MIN($E$84:$I$84)-1)</f>
        <v/>
      </c>
      <c r="G85" s="25">
        <f>IF(OR(G84="",MIN($E$84:$I$84)&lt;=0),"",G84/MIN($E$84:$I$84)-1)</f>
        <v/>
      </c>
      <c r="H85" s="25">
        <f>IF(OR(H84="",MIN($E$84:$I$84)&lt;=0),"",H84/MIN($E$84:$I$84)-1)</f>
        <v/>
      </c>
      <c r="I85" s="25">
        <f>IF(OR(I84="",MIN($E$84:$I$84)&lt;=0),"",I84/MIN($E$84:$I$84)-1)</f>
        <v/>
      </c>
    </row>
    <row r="86">
      <c r="A86" s="4" t="inlineStr">
        <is>
          <t>Rang nach Bezugspreis</t>
        </is>
      </c>
      <c r="B86" s="29" t="n"/>
      <c r="C86" s="29" t="n"/>
      <c r="D86" s="30" t="n"/>
      <c r="E86" s="32">
        <f>IF(E84="","",COUNTIF($E$84:$I$84,"&lt;"&amp;E84)+1)</f>
        <v/>
      </c>
      <c r="F86" s="32">
        <f>IF(F84="","",COUNTIF($E$84:$I$84,"&lt;"&amp;F84)+1)</f>
        <v/>
      </c>
      <c r="G86" s="32">
        <f>IF(G84="","",COUNTIF($E$84:$I$84,"&lt;"&amp;G84)+1)</f>
        <v/>
      </c>
      <c r="H86" s="32">
        <f>IF(H84="","",COUNTIF($E$84:$I$84,"&lt;"&amp;H84)+1)</f>
        <v/>
      </c>
      <c r="I86" s="32">
        <f>IF(I84="","",COUNTIF($E$84:$I$84,"&lt;"&amp;I84)+1)</f>
        <v/>
      </c>
    </row>
    <row r="87">
      <c r="A87" s="5" t="inlineStr">
        <is>
          <t>Rang nach Listeneinkaufspreis</t>
        </is>
      </c>
      <c r="B87" s="29" t="n"/>
      <c r="C87" s="29" t="n"/>
      <c r="D87" s="30" t="n"/>
      <c r="E87" s="14">
        <f>IF(E84="","",SUMPRODUCT(($E$84:$I$84&lt;&gt;"")*($E$60:$I$60&lt;E60))+1)</f>
        <v/>
      </c>
      <c r="F87" s="14">
        <f>IF(F84="","",SUMPRODUCT(($E$84:$I$84&lt;&gt;"")*($E$60:$I$60&lt;F60))+1)</f>
        <v/>
      </c>
      <c r="G87" s="14">
        <f>IF(G84="","",SUMPRODUCT(($E$84:$I$84&lt;&gt;"")*($E$60:$I$60&lt;G60))+1)</f>
        <v/>
      </c>
      <c r="H87" s="14">
        <f>IF(H84="","",SUMPRODUCT(($E$84:$I$84&lt;&gt;"")*($E$60:$I$60&lt;H60))+1)</f>
        <v/>
      </c>
      <c r="I87" s="14">
        <f>IF(I84="","",SUMPRODUCT(($E$84:$I$84&lt;&gt;"")*($E$60:$I$60&lt;I60))+1)</f>
        <v/>
      </c>
    </row>
    <row r="89">
      <c r="A89" s="2" t="inlineStr">
        <is>
          <t>Rang nach Bezugspreis und Rang nach Listeneinkaufspreis weichen oft ab: Fracht, Rabatt, Skonto und Währung verschieben die Reihenfolge.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8">
    <mergeCell ref="A62:D62"/>
    <mergeCell ref="A72:D72"/>
    <mergeCell ref="A81:D81"/>
    <mergeCell ref="A63:D63"/>
    <mergeCell ref="A68:D68"/>
    <mergeCell ref="A67:D67"/>
    <mergeCell ref="A77:D77"/>
    <mergeCell ref="A83:D83"/>
    <mergeCell ref="A64:D64"/>
    <mergeCell ref="A82:D82"/>
    <mergeCell ref="A73:D73"/>
    <mergeCell ref="A60:D60"/>
    <mergeCell ref="A70:D70"/>
    <mergeCell ref="A79:D79"/>
    <mergeCell ref="A61:D61"/>
    <mergeCell ref="A69:D69"/>
    <mergeCell ref="A78:D78"/>
    <mergeCell ref="A87:D87"/>
    <mergeCell ref="A65:D65"/>
    <mergeCell ref="A84:D84"/>
    <mergeCell ref="A66:D66"/>
    <mergeCell ref="A80:D80"/>
    <mergeCell ref="A75:D75"/>
    <mergeCell ref="A74:D74"/>
    <mergeCell ref="A86:D86"/>
    <mergeCell ref="A71:D71"/>
    <mergeCell ref="A85:D85"/>
    <mergeCell ref="A76:D76"/>
  </mergeCells>
  <conditionalFormatting sqref="E7:I56">
    <cfRule type="expression" priority="1" dxfId="0" stopIfTrue="1">
      <formula>AND($A7&lt;&gt;"",E$6&lt;&gt;"",P7="")</formula>
    </cfRule>
    <cfRule type="expression" priority="2" dxfId="1">
      <formula>AND(E7&lt;&gt;"",COUNT($E7:$I7)&gt;1,E7=MIN($E7:$I7))</formula>
    </cfRule>
    <cfRule type="expression" priority="3" dxfId="2">
      <formula>AND(E7&lt;&gt;"",COUNT($E7:$I7)&gt;1,E7=MAX($E7:$I7))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09233C"/>
    <outlinePr summaryBelow="1" summaryRight="1"/>
    <pageSetUpPr/>
  </sheetPr>
  <dimension ref="A1:H27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5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Nutzwertanalyse</t>
        </is>
      </c>
    </row>
    <row r="2">
      <c r="A2" s="2" t="inlineStr">
        <is>
          <t>Punkte 0-10 je Kriterium. Gewichte in % (Summe 100 %). K.-o.: 0 Punkte bei einem K.-o.-Kriterium schließt den Bieter aus.</t>
        </is>
      </c>
    </row>
    <row r="5" ht="30" customHeight="1">
      <c r="A5" s="13" t="inlineStr">
        <is>
          <t>Kriterium</t>
        </is>
      </c>
      <c r="B5" s="13" t="inlineStr">
        <is>
          <t>Gewicht %</t>
        </is>
      </c>
      <c r="C5" s="13" t="inlineStr">
        <is>
          <t>K.-o.-Kriterium?</t>
        </is>
      </c>
      <c r="D5" s="27">
        <f>IF(Stammdaten!B21="","",Stammdaten!B21)</f>
        <v/>
      </c>
      <c r="E5" s="27">
        <f>IF(Stammdaten!B22="","",Stammdaten!B22)</f>
        <v/>
      </c>
      <c r="F5" s="27">
        <f>IF(Stammdaten!B23="","",Stammdaten!B23)</f>
        <v/>
      </c>
      <c r="G5" s="27">
        <f>IF(Stammdaten!B24="","",Stammdaten!B24)</f>
        <v/>
      </c>
      <c r="H5" s="27">
        <f>IF(Stammdaten!B25="","",Stammdaten!B25)</f>
        <v/>
      </c>
    </row>
    <row r="6">
      <c r="A6" s="22" t="inlineStr">
        <is>
          <t>Bezugspreis (automatisch aus Preisspiegel)</t>
        </is>
      </c>
      <c r="B6" s="18" t="n">
        <v>0.4</v>
      </c>
      <c r="C6" s="10" t="inlineStr">
        <is>
          <t>Nein</t>
        </is>
      </c>
      <c r="D6" s="33">
        <f>IF(OR(D$5="",Preisspiegel!E84="",N(Preisspiegel!E84)&lt;=0),"",MIN(Preisspiegel!$E$84:$I$84)/Preisspiegel!E84*10)</f>
        <v/>
      </c>
      <c r="E6" s="33">
        <f>IF(OR(E$5="",Preisspiegel!F84="",N(Preisspiegel!F84)&lt;=0),"",MIN(Preisspiegel!$E$84:$I$84)/Preisspiegel!F84*10)</f>
        <v/>
      </c>
      <c r="F6" s="33">
        <f>IF(OR(F$5="",Preisspiegel!G84="",N(Preisspiegel!G84)&lt;=0),"",MIN(Preisspiegel!$E$84:$I$84)/Preisspiegel!G84*10)</f>
        <v/>
      </c>
      <c r="G6" s="33">
        <f>IF(OR(G$5="",Preisspiegel!H84="",N(Preisspiegel!H84)&lt;=0),"",MIN(Preisspiegel!$E$84:$I$84)/Preisspiegel!H84*10)</f>
        <v/>
      </c>
      <c r="H6" s="33">
        <f>IF(OR(H$5="",Preisspiegel!I84="",N(Preisspiegel!I84)&lt;=0),"",MIN(Preisspiegel!$E$84:$I$84)/Preisspiegel!I84*10)</f>
        <v/>
      </c>
    </row>
    <row r="7">
      <c r="A7" s="10" t="inlineStr">
        <is>
          <t>Lieferzeit</t>
        </is>
      </c>
      <c r="B7" s="18" t="n">
        <v>0.1</v>
      </c>
      <c r="C7" s="10" t="inlineStr">
        <is>
          <t>Nein</t>
        </is>
      </c>
      <c r="D7" s="34" t="n"/>
      <c r="E7" s="34" t="n"/>
      <c r="F7" s="34" t="n"/>
      <c r="G7" s="34" t="n"/>
      <c r="H7" s="34" t="n"/>
    </row>
    <row r="8">
      <c r="A8" s="10" t="inlineStr">
        <is>
          <t>Termintreue (Erfahrung)</t>
        </is>
      </c>
      <c r="B8" s="18" t="n">
        <v>0.1</v>
      </c>
      <c r="C8" s="10" t="inlineStr">
        <is>
          <t>Nein</t>
        </is>
      </c>
      <c r="D8" s="34" t="n"/>
      <c r="E8" s="34" t="n"/>
      <c r="F8" s="34" t="n"/>
      <c r="G8" s="34" t="n"/>
      <c r="H8" s="34" t="n"/>
    </row>
    <row r="9">
      <c r="A9" s="10" t="inlineStr">
        <is>
          <t>Qualität / Spezifikationstreue</t>
        </is>
      </c>
      <c r="B9" s="18" t="n">
        <v>0.15</v>
      </c>
      <c r="C9" s="10" t="inlineStr">
        <is>
          <t>Nein</t>
        </is>
      </c>
      <c r="D9" s="34" t="n"/>
      <c r="E9" s="34" t="n"/>
      <c r="F9" s="34" t="n"/>
      <c r="G9" s="34" t="n"/>
      <c r="H9" s="34" t="n"/>
    </row>
    <row r="10">
      <c r="A10" s="10" t="inlineStr">
        <is>
          <t>Zahlungsbedingungen</t>
        </is>
      </c>
      <c r="B10" s="18" t="n">
        <v>0.05</v>
      </c>
      <c r="C10" s="10" t="inlineStr">
        <is>
          <t>Nein</t>
        </is>
      </c>
      <c r="D10" s="34" t="n"/>
      <c r="E10" s="34" t="n"/>
      <c r="F10" s="34" t="n"/>
      <c r="G10" s="34" t="n"/>
      <c r="H10" s="34" t="n"/>
    </row>
    <row r="11">
      <c r="A11" s="10" t="inlineStr">
        <is>
          <t>Gewährleistung</t>
        </is>
      </c>
      <c r="B11" s="18" t="n">
        <v>0.05</v>
      </c>
      <c r="C11" s="10" t="inlineStr">
        <is>
          <t>Nein</t>
        </is>
      </c>
      <c r="D11" s="34" t="n"/>
      <c r="E11" s="34" t="n"/>
      <c r="F11" s="34" t="n"/>
      <c r="G11" s="34" t="n"/>
      <c r="H11" s="34" t="n"/>
    </row>
    <row r="12">
      <c r="A12" s="10" t="inlineStr">
        <is>
          <t>Service / Erreichbarkeit</t>
        </is>
      </c>
      <c r="B12" s="18" t="n">
        <v>0.05</v>
      </c>
      <c r="C12" s="10" t="inlineStr">
        <is>
          <t>Nein</t>
        </is>
      </c>
      <c r="D12" s="34" t="n"/>
      <c r="E12" s="34" t="n"/>
      <c r="F12" s="34" t="n"/>
      <c r="G12" s="34" t="n"/>
      <c r="H12" s="34" t="n"/>
    </row>
    <row r="13">
      <c r="A13" s="10" t="inlineStr">
        <is>
          <t>Risiko (Abhängigkeit, Region)</t>
        </is>
      </c>
      <c r="B13" s="18" t="n">
        <v>0.1</v>
      </c>
      <c r="C13" s="10" t="inlineStr">
        <is>
          <t>Nein</t>
        </is>
      </c>
      <c r="D13" s="34" t="n"/>
      <c r="E13" s="34" t="n"/>
      <c r="F13" s="34" t="n"/>
      <c r="G13" s="34" t="n"/>
      <c r="H13" s="34" t="n"/>
    </row>
    <row r="14" ht="30" customHeight="1">
      <c r="A14" s="8" t="inlineStr">
        <is>
          <t>Summe Gewichte</t>
        </is>
      </c>
      <c r="B14" s="35">
        <f>SUM(B6:B13)</f>
        <v/>
      </c>
      <c r="C14" s="7">
        <f>IF(ABS(B14-1)&gt;0.0001,"Achtung: Summe ist nicht 100 %. Keine Bewertung.","OK")</f>
        <v/>
      </c>
    </row>
    <row r="16">
      <c r="A16" s="8" t="inlineStr">
        <is>
          <t>Fehlende Punkte (Gewicht &gt; 0 oder K.-o.)</t>
        </is>
      </c>
      <c r="B16" s="29" t="n"/>
      <c r="C16" s="30" t="n"/>
      <c r="D16" s="14">
        <f>IF(D$5="","",SUMPRODUCT(((($B$6:$B$13&gt;0)+($C$6:$C$13="Ja"))&gt;0)*(D6:D13="")))</f>
        <v/>
      </c>
      <c r="E16" s="14">
        <f>IF(E$5="","",SUMPRODUCT(((($B$6:$B$13&gt;0)+($C$6:$C$13="Ja"))&gt;0)*(E6:E13="")))</f>
        <v/>
      </c>
      <c r="F16" s="14">
        <f>IF(F$5="","",SUMPRODUCT(((($B$6:$B$13&gt;0)+($C$6:$C$13="Ja"))&gt;0)*(F6:F13="")))</f>
        <v/>
      </c>
      <c r="G16" s="14">
        <f>IF(G$5="","",SUMPRODUCT(((($B$6:$B$13&gt;0)+($C$6:$C$13="Ja"))&gt;0)*(G6:G13="")))</f>
        <v/>
      </c>
      <c r="H16" s="14">
        <f>IF(H$5="","",SUMPRODUCT(((($B$6:$B$13&gt;0)+($C$6:$C$13="Ja"))&gt;0)*(H6:H13="")))</f>
        <v/>
      </c>
    </row>
    <row r="17">
      <c r="A17" s="8" t="inlineStr">
        <is>
          <t>Gesamtwert (0-10)</t>
        </is>
      </c>
      <c r="B17" s="29" t="n"/>
      <c r="C17" s="30" t="n"/>
      <c r="D17" s="36">
        <f>IF(OR(D$5="",NOT(ABS($B$14-1)&lt;=0.0001),N(D16)&gt;0),"",SUMPRODUCT($B$6:$B$13,D6:D13))</f>
        <v/>
      </c>
      <c r="E17" s="36">
        <f>IF(OR(E$5="",NOT(ABS($B$14-1)&lt;=0.0001),N(E16)&gt;0),"",SUMPRODUCT($B$6:$B$13,E6:E13))</f>
        <v/>
      </c>
      <c r="F17" s="36">
        <f>IF(OR(F$5="",NOT(ABS($B$14-1)&lt;=0.0001),N(F16)&gt;0),"",SUMPRODUCT($B$6:$B$13,F6:F13))</f>
        <v/>
      </c>
      <c r="G17" s="36">
        <f>IF(OR(G$5="",NOT(ABS($B$14-1)&lt;=0.0001),N(G16)&gt;0),"",SUMPRODUCT($B$6:$B$13,G6:G13))</f>
        <v/>
      </c>
      <c r="H17" s="36">
        <f>IF(OR(H$5="",NOT(ABS($B$14-1)&lt;=0.0001),N(H16)&gt;0),"",SUMPRODUCT($B$6:$B$13,H6:H13))</f>
        <v/>
      </c>
    </row>
    <row r="18">
      <c r="A18" s="8" t="inlineStr">
        <is>
          <t>K.-o.-Verstoß?</t>
        </is>
      </c>
      <c r="B18" s="29" t="n"/>
      <c r="C18" s="30" t="n"/>
      <c r="D18" s="14">
        <f>IF(D$5="","",IF(SUMPRODUCT(($C$6:$C$13="Ja")*(D6:D13&lt;&gt;"")*(D6:D13=0))&gt;0,"Ja","Nein"))</f>
        <v/>
      </c>
      <c r="E18" s="14">
        <f>IF(E$5="","",IF(SUMPRODUCT(($C$6:$C$13="Ja")*(E6:E13&lt;&gt;"")*(E6:E13=0))&gt;0,"Ja","Nein"))</f>
        <v/>
      </c>
      <c r="F18" s="14">
        <f>IF(F$5="","",IF(SUMPRODUCT(($C$6:$C$13="Ja")*(F6:F13&lt;&gt;"")*(F6:F13=0))&gt;0,"Ja","Nein"))</f>
        <v/>
      </c>
      <c r="G18" s="14">
        <f>IF(G$5="","",IF(SUMPRODUCT(($C$6:$C$13="Ja")*(G6:G13&lt;&gt;"")*(G6:G13=0))&gt;0,"Ja","Nein"))</f>
        <v/>
      </c>
      <c r="H18" s="14">
        <f>IF(H$5="","",IF(SUMPRODUCT(($C$6:$C$13="Ja")*(H6:H13&lt;&gt;"")*(H6:H13=0))&gt;0,"Ja","Nein"))</f>
        <v/>
      </c>
    </row>
    <row r="19" ht="30" customHeight="1">
      <c r="A19" s="8" t="inlineStr">
        <is>
          <t>Status</t>
        </is>
      </c>
      <c r="B19" s="29" t="n"/>
      <c r="C19" s="30" t="n"/>
      <c r="D19" s="26">
        <f>IF(D$5="","",IF(Preisspiegel!E84="","Ausgeschlossen (Preisspiegel)",IF(NOT(ABS($B$14-1)&lt;=0.0001),"Gewichte ≠ 100 %",IF(D16&gt;0,"Bewertung unvollständig",IF(D18="Ja","Ausgeschlossen (K.-o.)","Im Vergleich")))))</f>
        <v/>
      </c>
      <c r="E19" s="26">
        <f>IF(E$5="","",IF(Preisspiegel!F84="","Ausgeschlossen (Preisspiegel)",IF(NOT(ABS($B$14-1)&lt;=0.0001),"Gewichte ≠ 100 %",IF(E16&gt;0,"Bewertung unvollständig",IF(E18="Ja","Ausgeschlossen (K.-o.)","Im Vergleich")))))</f>
        <v/>
      </c>
      <c r="F19" s="26">
        <f>IF(F$5="","",IF(Preisspiegel!G84="","Ausgeschlossen (Preisspiegel)",IF(NOT(ABS($B$14-1)&lt;=0.0001),"Gewichte ≠ 100 %",IF(F16&gt;0,"Bewertung unvollständig",IF(F18="Ja","Ausgeschlossen (K.-o.)","Im Vergleich")))))</f>
        <v/>
      </c>
      <c r="G19" s="26">
        <f>IF(G$5="","",IF(Preisspiegel!H84="","Ausgeschlossen (Preisspiegel)",IF(NOT(ABS($B$14-1)&lt;=0.0001),"Gewichte ≠ 100 %",IF(G16&gt;0,"Bewertung unvollständig",IF(G18="Ja","Ausgeschlossen (K.-o.)","Im Vergleich")))))</f>
        <v/>
      </c>
      <c r="H19" s="26">
        <f>IF(H$5="","",IF(Preisspiegel!I84="","Ausgeschlossen (Preisspiegel)",IF(NOT(ABS($B$14-1)&lt;=0.0001),"Gewichte ≠ 100 %",IF(H16&gt;0,"Bewertung unvollständig",IF(H18="Ja","Ausgeschlossen (K.-o.)","Im Vergleich")))))</f>
        <v/>
      </c>
    </row>
    <row r="20">
      <c r="A20" s="8" t="inlineStr">
        <is>
          <t>Gesamtwert im Vergleich</t>
        </is>
      </c>
      <c r="B20" s="29" t="n"/>
      <c r="C20" s="30" t="n"/>
      <c r="D20" s="36">
        <f>IF(D19="Im Vergleich",D17,"")</f>
        <v/>
      </c>
      <c r="E20" s="36">
        <f>IF(E19="Im Vergleich",E17,"")</f>
        <v/>
      </c>
      <c r="F20" s="36">
        <f>IF(F19="Im Vergleich",F17,"")</f>
        <v/>
      </c>
      <c r="G20" s="36">
        <f>IF(G19="Im Vergleich",G17,"")</f>
        <v/>
      </c>
      <c r="H20" s="36">
        <f>IF(H19="Im Vergleich",H17,"")</f>
        <v/>
      </c>
    </row>
    <row r="21">
      <c r="A21" s="8" t="inlineStr">
        <is>
          <t>Rang nach Nutzwert</t>
        </is>
      </c>
      <c r="B21" s="29" t="n"/>
      <c r="C21" s="30" t="n"/>
      <c r="D21" s="32">
        <f>IF(D20="","",COUNTIF($D$20:$H$20,"&gt;"&amp;D20)+1)</f>
        <v/>
      </c>
      <c r="E21" s="32">
        <f>IF(E20="","",COUNTIF($D$20:$H$20,"&gt;"&amp;E20)+1)</f>
        <v/>
      </c>
      <c r="F21" s="32">
        <f>IF(F20="","",COUNTIF($D$20:$H$20,"&gt;"&amp;F20)+1)</f>
        <v/>
      </c>
      <c r="G21" s="32">
        <f>IF(G20="","",COUNTIF($D$20:$H$20,"&gt;"&amp;G20)+1)</f>
        <v/>
      </c>
      <c r="H21" s="32">
        <f>IF(H20="","",COUNTIF($D$20:$H$20,"&gt;"&amp;H20)+1)</f>
        <v/>
      </c>
    </row>
    <row r="23">
      <c r="A23" s="3" t="inlineStr">
        <is>
          <t>Sensitivität: Gewicht Bezugspreis ±10 Prozentpunkte (übrige Gewichte anteilig angepasst)</t>
        </is>
      </c>
      <c r="B23" s="3" t="n"/>
      <c r="C23" s="3" t="n"/>
      <c r="D23" s="3" t="n"/>
      <c r="E23" s="3" t="n"/>
      <c r="F23" s="3" t="n"/>
      <c r="G23" s="3" t="n"/>
      <c r="H23" s="3" t="n"/>
    </row>
    <row r="24">
      <c r="A24" s="8" t="inlineStr">
        <is>
          <t>Gesamtwert, Preisgewicht +10</t>
        </is>
      </c>
      <c r="B24" s="29" t="n"/>
      <c r="C24" s="30" t="n"/>
      <c r="D24" s="36">
        <f>IF(OR(D20="",($B$6+0.1)&lt;0,($B$6+0.1)&gt;1),"",IFERROR(($B$6+0.1)*N(D6)+(1-($B$6+0.1))/(1-$B$6)*(D17-$B$6*N(D6)),""))</f>
        <v/>
      </c>
      <c r="E24" s="36">
        <f>IF(OR(E20="",($B$6+0.1)&lt;0,($B$6+0.1)&gt;1),"",IFERROR(($B$6+0.1)*N(E6)+(1-($B$6+0.1))/(1-$B$6)*(E17-$B$6*N(E6)),""))</f>
        <v/>
      </c>
      <c r="F24" s="36">
        <f>IF(OR(F20="",($B$6+0.1)&lt;0,($B$6+0.1)&gt;1),"",IFERROR(($B$6+0.1)*N(F6)+(1-($B$6+0.1))/(1-$B$6)*(F17-$B$6*N(F6)),""))</f>
        <v/>
      </c>
      <c r="G24" s="36">
        <f>IF(OR(G20="",($B$6+0.1)&lt;0,($B$6+0.1)&gt;1),"",IFERROR(($B$6+0.1)*N(G6)+(1-($B$6+0.1))/(1-$B$6)*(G17-$B$6*N(G6)),""))</f>
        <v/>
      </c>
      <c r="H24" s="36">
        <f>IF(OR(H20="",($B$6+0.1)&lt;0,($B$6+0.1)&gt;1),"",IFERROR(($B$6+0.1)*N(H6)+(1-($B$6+0.1))/(1-$B$6)*(H17-$B$6*N(H6)),""))</f>
        <v/>
      </c>
    </row>
    <row r="25">
      <c r="A25" s="8" t="inlineStr">
        <is>
          <t>Rang, Preisgewicht +10</t>
        </is>
      </c>
      <c r="B25" s="29" t="n"/>
      <c r="C25" s="30" t="n"/>
      <c r="D25" s="14">
        <f>IF(D24="","",COUNTIF($D$24:$H$24,"&gt;"&amp;D24)+1)</f>
        <v/>
      </c>
      <c r="E25" s="14">
        <f>IF(E24="","",COUNTIF($D$24:$H$24,"&gt;"&amp;E24)+1)</f>
        <v/>
      </c>
      <c r="F25" s="14">
        <f>IF(F24="","",COUNTIF($D$24:$H$24,"&gt;"&amp;F24)+1)</f>
        <v/>
      </c>
      <c r="G25" s="14">
        <f>IF(G24="","",COUNTIF($D$24:$H$24,"&gt;"&amp;G24)+1)</f>
        <v/>
      </c>
      <c r="H25" s="14">
        <f>IF(H24="","",COUNTIF($D$24:$H$24,"&gt;"&amp;H24)+1)</f>
        <v/>
      </c>
    </row>
    <row r="26">
      <c r="A26" s="8" t="inlineStr">
        <is>
          <t>Gesamtwert, Preisgewicht −10</t>
        </is>
      </c>
      <c r="B26" s="29" t="n"/>
      <c r="C26" s="30" t="n"/>
      <c r="D26" s="36">
        <f>IF(OR(D20="",($B$6-0.1)&lt;0,($B$6-0.1)&gt;1),"",IFERROR(($B$6-0.1)*N(D6)+(1-($B$6-0.1))/(1-$B$6)*(D17-$B$6*N(D6)),""))</f>
        <v/>
      </c>
      <c r="E26" s="36">
        <f>IF(OR(E20="",($B$6-0.1)&lt;0,($B$6-0.1)&gt;1),"",IFERROR(($B$6-0.1)*N(E6)+(1-($B$6-0.1))/(1-$B$6)*(E17-$B$6*N(E6)),""))</f>
        <v/>
      </c>
      <c r="F26" s="36">
        <f>IF(OR(F20="",($B$6-0.1)&lt;0,($B$6-0.1)&gt;1),"",IFERROR(($B$6-0.1)*N(F6)+(1-($B$6-0.1))/(1-$B$6)*(F17-$B$6*N(F6)),""))</f>
        <v/>
      </c>
      <c r="G26" s="36">
        <f>IF(OR(G20="",($B$6-0.1)&lt;0,($B$6-0.1)&gt;1),"",IFERROR(($B$6-0.1)*N(G6)+(1-($B$6-0.1))/(1-$B$6)*(G17-$B$6*N(G6)),""))</f>
        <v/>
      </c>
      <c r="H26" s="36">
        <f>IF(OR(H20="",($B$6-0.1)&lt;0,($B$6-0.1)&gt;1),"",IFERROR(($B$6-0.1)*N(H6)+(1-($B$6-0.1))/(1-$B$6)*(H17-$B$6*N(H6)),""))</f>
        <v/>
      </c>
    </row>
    <row r="27">
      <c r="A27" s="8" t="inlineStr">
        <is>
          <t>Rang, Preisgewicht −10</t>
        </is>
      </c>
      <c r="B27" s="29" t="n"/>
      <c r="C27" s="30" t="n"/>
      <c r="D27" s="14">
        <f>IF(D26="","",COUNTIF($D$26:$H$26,"&gt;"&amp;D26)+1)</f>
        <v/>
      </c>
      <c r="E27" s="14">
        <f>IF(E26="","",COUNTIF($D$26:$H$26,"&gt;"&amp;E26)+1)</f>
        <v/>
      </c>
      <c r="F27" s="14">
        <f>IF(F26="","",COUNTIF($D$26:$H$26,"&gt;"&amp;F26)+1)</f>
        <v/>
      </c>
      <c r="G27" s="14">
        <f>IF(G26="","",COUNTIF($D$26:$H$26,"&gt;"&amp;G26)+1)</f>
        <v/>
      </c>
      <c r="H27" s="14">
        <f>IF(H26="","",COUNTIF($D$26:$H$26,"&gt;"&amp;H26)+1)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0">
    <mergeCell ref="A25:C25"/>
    <mergeCell ref="A19:C19"/>
    <mergeCell ref="A17:C17"/>
    <mergeCell ref="A18:C18"/>
    <mergeCell ref="A27:C27"/>
    <mergeCell ref="A21:C21"/>
    <mergeCell ref="A26:C26"/>
    <mergeCell ref="A20:C20"/>
    <mergeCell ref="A24:C24"/>
    <mergeCell ref="A16:C16"/>
  </mergeCells>
  <dataValidations count="3">
    <dataValidation sqref="C6:C13" showDropDown="0" showInputMessage="0" showErrorMessage="1" allowBlank="1" errorTitle="Ungültige Eingabe" error="Bitte einen Wert aus der Liste wählen." type="list" errorStyle="stop">
      <formula1>=Stammdaten!$J$2:$J$3</formula1>
    </dataValidation>
    <dataValidation sqref="D7:H13" showDropDown="0" showInputMessage="0" showErrorMessage="1" allowBlank="1" errorTitle="Ungültige Eingabe" error="Punkte zwischen 0 und 10." type="decimal" errorStyle="stop" operator="between">
      <formula1>0</formula1>
      <formula2>10</formula2>
    </dataValidation>
    <dataValidation sqref="B6:B13" showDropDown="0" showInputMessage="0" showErrorMessage="1" allowBlank="1" errorTitle="Ungültige Eingabe" error="Gewicht zwischen 0 % und 100 %." type="decimal" errorStyle="stop" operator="between">
      <formula1>0</formula1>
      <formula2>1</formula2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09233C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Vergabeentscheidung</t>
        </is>
      </c>
    </row>
    <row r="3">
      <c r="A3" s="8" t="inlineStr">
        <is>
          <t>Vergleichsprojekt</t>
        </is>
      </c>
      <c r="B3" s="14">
        <f>IF(Stammdaten!B3="","",Stammdaten!B3)</f>
        <v/>
      </c>
    </row>
    <row r="4">
      <c r="A4" s="8" t="inlineStr">
        <is>
          <t>Stichtag</t>
        </is>
      </c>
      <c r="B4" s="37">
        <f>IF(Stammdaten!B4="","",Stammdaten!B4)</f>
        <v/>
      </c>
    </row>
    <row r="5">
      <c r="A5" s="8" t="inlineStr">
        <is>
          <t>Rang 1 nach Bezugspreis</t>
        </is>
      </c>
      <c r="B5" s="14">
        <f>IFERROR(INDEX(Preisspiegel!$E$6:$I$6,MATCH(1,Preisspiegel!$E$86:$I$86,0)),"")</f>
        <v/>
      </c>
    </row>
    <row r="6">
      <c r="A6" s="8" t="inlineStr">
        <is>
          <t>Rang 1 nach Nutzwert</t>
        </is>
      </c>
      <c r="B6" s="14">
        <f>IFERROR(INDEX(Nutzwert!$D$5:$H$5,MATCH(1,Nutzwert!$D$21:$H$21,0)),"")</f>
        <v/>
      </c>
    </row>
    <row r="8" ht="30" customHeight="1">
      <c r="A8" s="4" t="inlineStr">
        <is>
          <t>Gewählter Lieferant</t>
        </is>
      </c>
      <c r="B8" s="38" t="n"/>
    </row>
    <row r="9" ht="30" customHeight="1">
      <c r="A9" s="4" t="inlineStr">
        <is>
          <t>Begründung 1</t>
        </is>
      </c>
      <c r="B9" s="38" t="n"/>
    </row>
    <row r="10" ht="30" customHeight="1">
      <c r="A10" s="4" t="inlineStr">
        <is>
          <t>Begründung 2</t>
        </is>
      </c>
      <c r="B10" s="38" t="n"/>
    </row>
    <row r="11" ht="30" customHeight="1">
      <c r="A11" s="4" t="inlineStr">
        <is>
          <t>Begründung 3</t>
        </is>
      </c>
      <c r="B11" s="38" t="n"/>
    </row>
    <row r="12" ht="30" customHeight="1">
      <c r="A12" s="4" t="inlineStr">
        <is>
          <t>Falls nicht der günstigste Bezugspreis: warum?</t>
        </is>
      </c>
      <c r="B12" s="38" t="n"/>
    </row>
    <row r="13" ht="30" customHeight="1">
      <c r="A13" s="4" t="inlineStr">
        <is>
          <t>Offene Punkte / Verhandlung</t>
        </is>
      </c>
      <c r="B13" s="38" t="n"/>
    </row>
    <row r="14" ht="30" customHeight="1">
      <c r="A14" s="4" t="inlineStr">
        <is>
          <t>Technische Freigabe erforderlich? (Alternativartikel)</t>
        </is>
      </c>
      <c r="B14" s="38" t="n"/>
    </row>
    <row r="15" ht="30" customHeight="1">
      <c r="A15" s="4" t="inlineStr">
        <is>
          <t>Angebotsnummern / Anlagen</t>
        </is>
      </c>
      <c r="B15" s="38" t="n"/>
    </row>
    <row r="17" ht="30" customHeight="1">
      <c r="A17" s="4" t="inlineStr">
        <is>
          <t>Freigabe: Name</t>
        </is>
      </c>
      <c r="B17" s="38" t="n"/>
    </row>
    <row r="18" ht="30" customHeight="1">
      <c r="A18" s="4" t="inlineStr">
        <is>
          <t>Freigabe: Datum</t>
        </is>
      </c>
      <c r="B18" s="39" t="n"/>
    </row>
    <row r="19" ht="30" customHeight="1">
      <c r="A19" s="4" t="inlineStr">
        <is>
          <t>Freigabe: Unterschrift</t>
        </is>
      </c>
      <c r="B19" s="38" t="n"/>
    </row>
    <row r="21">
      <c r="A21" s="2" t="inlineStr">
        <is>
          <t>Kommt dieselbe Entscheidung jeden Monat wieder?</t>
        </is>
      </c>
      <c r="B21" s="40" t="inlineStr">
        <is>
          <t>Demo-RFQ live vergleichen (30 Min.): stablescore.ai/de/kostenlose-analyse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xmlns:r="http://schemas.openxmlformats.org/officeDocument/2006/relationships" ref="B21" r:id="rId1"/>
  </hyperlink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tabColor rgb="007FA7C9"/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46" customWidth="1" min="5" max="5"/>
  </cols>
  <sheetData>
    <row r="1">
      <c r="A1" s="1" t="inlineStr">
        <is>
          <t>Beispiel: Bezugspreis mit drei Lieferanten</t>
        </is>
      </c>
    </row>
    <row r="2">
      <c r="A2" s="2" t="inlineStr">
        <is>
          <t>Beispielwerte sind fiktiv. Artikel: Dichtungsring, 5.000 Stück. Einfuhrabgaben 3 % sind eine Annahme.</t>
        </is>
      </c>
    </row>
    <row r="4" ht="30" customHeight="1">
      <c r="A4" s="13" t="inlineStr"/>
      <c r="B4" s="13" t="inlineStr">
        <is>
          <t>Lieferant A</t>
        </is>
      </c>
      <c r="C4" s="13" t="inlineStr">
        <is>
          <t>Lieferant B</t>
        </is>
      </c>
      <c r="D4" s="13" t="inlineStr">
        <is>
          <t>Lieferant C</t>
        </is>
      </c>
      <c r="E4" s="13" t="inlineStr">
        <is>
          <t>Hinweis</t>
        </is>
      </c>
    </row>
    <row r="5">
      <c r="A5" s="8" t="inlineStr">
        <is>
          <t>Menge (Stk)</t>
        </is>
      </c>
      <c r="B5" s="16" t="n">
        <v>5000</v>
      </c>
      <c r="C5" s="16" t="n">
        <v>5000</v>
      </c>
      <c r="D5" s="16" t="n">
        <v>5000</v>
      </c>
      <c r="E5" s="23" t="inlineStr"/>
    </row>
    <row r="6">
      <c r="A6" s="8" t="inlineStr">
        <is>
          <t>Listenpreis je Stk (Angebotswährung)</t>
        </is>
      </c>
      <c r="B6" s="24" t="n">
        <v>1.2</v>
      </c>
      <c r="C6" s="24" t="n">
        <v>1.12</v>
      </c>
      <c r="D6" s="24" t="n">
        <v>1.15</v>
      </c>
      <c r="E6" s="23" t="inlineStr"/>
    </row>
    <row r="7">
      <c r="A7" s="8" t="inlineStr">
        <is>
          <t>Währung</t>
        </is>
      </c>
      <c r="B7" s="10" t="inlineStr">
        <is>
          <t>EUR</t>
        </is>
      </c>
      <c r="C7" s="10" t="inlineStr">
        <is>
          <t>EUR</t>
        </is>
      </c>
      <c r="D7" s="10" t="inlineStr">
        <is>
          <t>USD</t>
        </is>
      </c>
      <c r="E7" s="23" t="inlineStr"/>
    </row>
    <row r="8">
      <c r="A8" s="8" t="inlineStr">
        <is>
          <t>Kurs (Fremdwährung je 1 EUR)</t>
        </is>
      </c>
      <c r="B8" s="16" t="n">
        <v>1</v>
      </c>
      <c r="C8" s="16" t="n">
        <v>1</v>
      </c>
      <c r="D8" s="16" t="n">
        <v>1.08</v>
      </c>
      <c r="E8" s="23" t="inlineStr">
        <is>
          <t>Kurs mit Datum dokumentieren</t>
        </is>
      </c>
    </row>
    <row r="9">
      <c r="A9" s="8" t="inlineStr">
        <is>
          <t>Listeneinkaufspreis (EUR)</t>
        </is>
      </c>
      <c r="B9" s="20">
        <f>B5*B6/B8</f>
        <v/>
      </c>
      <c r="C9" s="20">
        <f>C5*C6/C8</f>
        <v/>
      </c>
      <c r="D9" s="20">
        <f>D5*D6/D8</f>
        <v/>
      </c>
      <c r="E9" s="23" t="inlineStr"/>
    </row>
    <row r="10">
      <c r="A10" s="8" t="inlineStr">
        <is>
          <t>Rabatt %</t>
        </is>
      </c>
      <c r="B10" s="18" t="n">
        <v>0.05</v>
      </c>
      <c r="C10" s="18" t="n">
        <v>0</v>
      </c>
      <c r="D10" s="18" t="n">
        <v>0</v>
      </c>
      <c r="E10" s="23" t="inlineStr"/>
    </row>
    <row r="11">
      <c r="A11" s="8" t="inlineStr">
        <is>
          <t>− Rabatt (EUR)</t>
        </is>
      </c>
      <c r="B11" s="20">
        <f>B9*B10</f>
        <v/>
      </c>
      <c r="C11" s="20">
        <f>C9*C10</f>
        <v/>
      </c>
      <c r="D11" s="20">
        <f>D9*D10</f>
        <v/>
      </c>
      <c r="E11" s="23" t="inlineStr"/>
    </row>
    <row r="12">
      <c r="A12" s="8" t="inlineStr">
        <is>
          <t>Skonto %</t>
        </is>
      </c>
      <c r="B12" s="18" t="n">
        <v>0.02</v>
      </c>
      <c r="C12" s="18" t="n">
        <v>0</v>
      </c>
      <c r="D12" s="18" t="n">
        <v>0</v>
      </c>
      <c r="E12" s="23" t="inlineStr">
        <is>
          <t>A: 2 % bei Zahlung in 10 Tagen</t>
        </is>
      </c>
    </row>
    <row r="13">
      <c r="A13" s="8" t="inlineStr">
        <is>
          <t>− Skonto (EUR)</t>
        </is>
      </c>
      <c r="B13" s="20">
        <f>(B9-B11)*B12</f>
        <v/>
      </c>
      <c r="C13" s="20">
        <f>(C9-C11)*C12</f>
        <v/>
      </c>
      <c r="D13" s="20">
        <f>(D9-D11)*D12</f>
        <v/>
      </c>
      <c r="E13" s="23" t="inlineStr"/>
    </row>
    <row r="14">
      <c r="A14" s="8" t="inlineStr">
        <is>
          <t>Fracht (EUR)</t>
        </is>
      </c>
      <c r="B14" s="24" t="n">
        <v>180</v>
      </c>
      <c r="C14" s="24" t="n">
        <v>0</v>
      </c>
      <c r="D14" s="24" t="n">
        <v>420</v>
      </c>
      <c r="E14" s="23" t="inlineStr">
        <is>
          <t>A: EXW · B: frei Haus (DAP) · C: Import</t>
        </is>
      </c>
    </row>
    <row r="15">
      <c r="A15" s="8" t="inlineStr">
        <is>
          <t>Einfuhrabgaben % (Annahme)</t>
        </is>
      </c>
      <c r="B15" s="18" t="n">
        <v>0</v>
      </c>
      <c r="C15" s="18" t="n">
        <v>0</v>
      </c>
      <c r="D15" s="18" t="n">
        <v>0.03</v>
      </c>
      <c r="E15" s="23" t="inlineStr">
        <is>
          <t>Nur C importiert; Satz hängt vom Produkt ab</t>
        </is>
      </c>
    </row>
    <row r="16">
      <c r="A16" s="8" t="inlineStr">
        <is>
          <t>+ Einfuhrabgaben (EUR)</t>
        </is>
      </c>
      <c r="B16" s="20">
        <f>(B9-B11)*B15</f>
        <v/>
      </c>
      <c r="C16" s="20">
        <f>(C9-C11)*C15</f>
        <v/>
      </c>
      <c r="D16" s="20">
        <f>(D9-D11)*D15</f>
        <v/>
      </c>
      <c r="E16" s="23" t="inlineStr"/>
    </row>
    <row r="17">
      <c r="A17" s="8" t="inlineStr">
        <is>
          <t>Bezugspreis (EUR)</t>
        </is>
      </c>
      <c r="B17" s="41">
        <f>B9-B11-B13+B14+B16</f>
        <v/>
      </c>
      <c r="C17" s="41">
        <f>C9-C11-C13+C14+C16</f>
        <v/>
      </c>
      <c r="D17" s="41">
        <f>D9-D11-D13+D14+D16</f>
        <v/>
      </c>
      <c r="E17" s="23" t="inlineStr"/>
    </row>
    <row r="18">
      <c r="A18" s="8" t="inlineStr">
        <is>
          <t>Bezugspreis je Stk (EUR)</t>
        </is>
      </c>
      <c r="B18" s="20">
        <f>B17/B5</f>
        <v/>
      </c>
      <c r="C18" s="20">
        <f>C17/C5</f>
        <v/>
      </c>
      <c r="D18" s="20">
        <f>D17/D5</f>
        <v/>
      </c>
      <c r="E18" s="23" t="inlineStr"/>
    </row>
    <row r="19">
      <c r="A19" s="8" t="inlineStr">
        <is>
          <t>Rang nach Listeneinkaufspreis</t>
        </is>
      </c>
      <c r="B19" s="14">
        <f>RANK(B9,$B$9:$D$9,1)</f>
        <v/>
      </c>
      <c r="C19" s="14">
        <f>RANK(C9,$B$9:$D$9,1)</f>
        <v/>
      </c>
      <c r="D19" s="14">
        <f>RANK(D9,$B$9:$D$9,1)</f>
        <v/>
      </c>
      <c r="E19" s="23" t="inlineStr"/>
    </row>
    <row r="20">
      <c r="A20" s="8" t="inlineStr">
        <is>
          <t>Rang nach Bezugspreis</t>
        </is>
      </c>
      <c r="B20" s="22">
        <f>RANK(B17,$B$17:$D$17,1)</f>
        <v/>
      </c>
      <c r="C20" s="22">
        <f>RANK(C17,$B$17:$D$17,1)</f>
        <v/>
      </c>
      <c r="D20" s="22">
        <f>RANK(D17,$B$17:$D$17,1)</f>
        <v/>
      </c>
      <c r="E20" s="23" t="inlineStr"/>
    </row>
    <row r="22">
      <c r="A22" s="12" t="inlineStr">
        <is>
          <t>Ergebnis: Der niedrigste Listenpreis (C) ergibt den höchsten Bezugspreis.</t>
        </is>
      </c>
    </row>
    <row r="24">
      <c r="A24" s="3" t="inlineStr">
        <is>
          <t>Skonto-Jahreszins (Näherung)</t>
        </is>
      </c>
      <c r="B24" s="3" t="n"/>
    </row>
    <row r="25">
      <c r="A25" s="8" t="inlineStr">
        <is>
          <t>Skonto %</t>
        </is>
      </c>
      <c r="B25" s="18" t="n">
        <v>0.02</v>
      </c>
    </row>
    <row r="26">
      <c r="A26" s="8" t="inlineStr">
        <is>
          <t>Skontofrist (Tage)</t>
        </is>
      </c>
      <c r="B26" s="16" t="n">
        <v>10</v>
      </c>
    </row>
    <row r="27">
      <c r="A27" s="8" t="inlineStr">
        <is>
          <t>Zahlungsziel (Tage)</t>
        </is>
      </c>
      <c r="B27" s="16" t="n">
        <v>30</v>
      </c>
    </row>
    <row r="28">
      <c r="A28" s="8" t="inlineStr">
        <is>
          <t>Jahreszins ≈ Skonto ÷ (1 − Skonto) × 360 ÷ (Ziel − Frist)</t>
        </is>
      </c>
      <c r="B28" s="35">
        <f>B25/(1-B25)*360/(B27-B26)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StableScore AI</dc:creator>
  <dc:title>Preisspiegel / Angebotsvergleich Vorlage</dc:title>
  <dcterms:created xsi:type="dcterms:W3CDTF">2026-10-18T18:50:33Z</dcterms:created>
  <dcterms:modified xsi:type="dcterms:W3CDTF">2026-10-18T18:50:33Z</dcterms:modified>
  <cp:lastModifiedBy>StableScore AI</cp:lastModifiedBy>
</cp:coreProperties>
</file>